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0" yWindow="105" windowWidth="9420" windowHeight="4515"/>
  </bookViews>
  <sheets>
    <sheet name="2015 évi költségvetés" sheetId="22" r:id="rId1"/>
  </sheets>
  <definedNames>
    <definedName name="_xlnm.Print_Area" localSheetId="0">'2015 évi költségvetés'!$A$1:$F$459</definedName>
  </definedNames>
  <calcPr calcId="124519"/>
</workbook>
</file>

<file path=xl/calcChain.xml><?xml version="1.0" encoding="utf-8"?>
<calcChain xmlns="http://schemas.openxmlformats.org/spreadsheetml/2006/main">
  <c r="F450" i="22"/>
  <c r="F451"/>
  <c r="F452"/>
  <c r="F453"/>
  <c r="F454"/>
  <c r="F455"/>
  <c r="F456"/>
  <c r="F457"/>
  <c r="F458"/>
  <c r="F449"/>
  <c r="F437"/>
  <c r="F438"/>
  <c r="F439"/>
  <c r="F440"/>
  <c r="F441"/>
  <c r="F442"/>
  <c r="F443"/>
  <c r="F445"/>
  <c r="F436"/>
  <c r="F423"/>
  <c r="F424"/>
  <c r="F425"/>
  <c r="F422"/>
  <c r="F412"/>
  <c r="F413"/>
  <c r="F414"/>
  <c r="F415"/>
  <c r="F416"/>
  <c r="F417"/>
  <c r="F411"/>
  <c r="F403"/>
  <c r="F404"/>
  <c r="F405"/>
  <c r="F406"/>
  <c r="F402"/>
  <c r="F399"/>
  <c r="F400"/>
  <c r="F398"/>
  <c r="F387"/>
  <c r="F388"/>
  <c r="F389"/>
  <c r="F390"/>
  <c r="F391"/>
  <c r="F392"/>
  <c r="F393"/>
  <c r="F386"/>
  <c r="F383"/>
  <c r="F384"/>
  <c r="F382"/>
  <c r="F371"/>
  <c r="F372"/>
  <c r="F373"/>
  <c r="F374"/>
  <c r="F375"/>
  <c r="F376"/>
  <c r="F377"/>
  <c r="F370"/>
  <c r="F361"/>
  <c r="F362"/>
  <c r="F363"/>
  <c r="F364"/>
  <c r="F365"/>
  <c r="F360"/>
  <c r="F349"/>
  <c r="F350"/>
  <c r="F351"/>
  <c r="F352"/>
  <c r="F353"/>
  <c r="F354"/>
  <c r="F355"/>
  <c r="F348"/>
  <c r="F345"/>
  <c r="F346"/>
  <c r="F344"/>
  <c r="F328"/>
  <c r="F329"/>
  <c r="F330"/>
  <c r="F331"/>
  <c r="F332"/>
  <c r="F333"/>
  <c r="F334"/>
  <c r="F335"/>
  <c r="F336"/>
  <c r="F337"/>
  <c r="F338"/>
  <c r="F339"/>
  <c r="F327"/>
  <c r="F317"/>
  <c r="F318"/>
  <c r="F319"/>
  <c r="F320"/>
  <c r="F321"/>
  <c r="F322"/>
  <c r="F316"/>
  <c r="F305"/>
  <c r="F306"/>
  <c r="F307"/>
  <c r="F308"/>
  <c r="F309"/>
  <c r="F310"/>
  <c r="F311"/>
  <c r="F304"/>
  <c r="F301"/>
  <c r="F302"/>
  <c r="F300"/>
  <c r="F292"/>
  <c r="F293"/>
  <c r="F294"/>
  <c r="F295"/>
  <c r="F291"/>
  <c r="F283"/>
  <c r="F284"/>
  <c r="F285"/>
  <c r="F286"/>
  <c r="F282"/>
  <c r="F276"/>
  <c r="F277"/>
  <c r="F275"/>
  <c r="F267"/>
  <c r="F268"/>
  <c r="F269"/>
  <c r="F270"/>
  <c r="F266"/>
  <c r="F264"/>
  <c r="F263"/>
  <c r="F239"/>
  <c r="F240"/>
  <c r="F241"/>
  <c r="F242"/>
  <c r="F243"/>
  <c r="F244"/>
  <c r="F245"/>
  <c r="F246"/>
  <c r="F247"/>
  <c r="F249"/>
  <c r="F250"/>
  <c r="F251"/>
  <c r="F252"/>
  <c r="F253"/>
  <c r="F254"/>
  <c r="F255"/>
  <c r="F256"/>
  <c r="F257"/>
  <c r="F258"/>
  <c r="F238"/>
  <c r="F236"/>
  <c r="F235"/>
  <c r="F229"/>
  <c r="F230"/>
  <c r="F228"/>
  <c r="F222"/>
  <c r="F22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01"/>
  <c r="F166"/>
  <c r="F167"/>
  <c r="F168"/>
  <c r="F169"/>
  <c r="F170"/>
  <c r="F171"/>
  <c r="F172"/>
  <c r="F173"/>
  <c r="F174"/>
  <c r="F175"/>
  <c r="F176"/>
  <c r="F177"/>
  <c r="F165"/>
  <c r="F161"/>
  <c r="F162"/>
  <c r="F163"/>
  <c r="F160"/>
  <c r="F144"/>
  <c r="F145"/>
  <c r="F146"/>
  <c r="F147"/>
  <c r="F148"/>
  <c r="F149"/>
  <c r="F150"/>
  <c r="F151"/>
  <c r="F152"/>
  <c r="F153"/>
  <c r="F154"/>
  <c r="F155"/>
  <c r="F143"/>
  <c r="F138"/>
  <c r="F139"/>
  <c r="F140"/>
  <c r="F141"/>
  <c r="F137"/>
  <c r="F131"/>
  <c r="F132"/>
  <c r="F130"/>
  <c r="F123"/>
  <c r="F124"/>
  <c r="F125"/>
  <c r="F122"/>
  <c r="F111"/>
  <c r="F112"/>
  <c r="F113"/>
  <c r="F114"/>
  <c r="F115"/>
  <c r="F116"/>
  <c r="F117"/>
  <c r="F110"/>
  <c r="F103"/>
  <c r="F104"/>
  <c r="F105"/>
  <c r="F106"/>
  <c r="F107"/>
  <c r="F108"/>
  <c r="F102"/>
  <c r="F92"/>
  <c r="F93"/>
  <c r="F94"/>
  <c r="F95"/>
  <c r="F96"/>
  <c r="F97"/>
  <c r="F91"/>
  <c r="F84"/>
  <c r="F85"/>
  <c r="F86"/>
  <c r="F83"/>
  <c r="F72"/>
  <c r="F73"/>
  <c r="F74"/>
  <c r="F75"/>
  <c r="F76"/>
  <c r="F77"/>
  <c r="F78"/>
  <c r="F71"/>
  <c r="F52"/>
  <c r="F53"/>
  <c r="F54"/>
  <c r="F55"/>
  <c r="F56"/>
  <c r="F57"/>
  <c r="F58"/>
  <c r="F59"/>
  <c r="F60"/>
  <c r="F61"/>
  <c r="F62"/>
  <c r="F63"/>
  <c r="F64"/>
  <c r="F65"/>
  <c r="F51"/>
  <c r="F48"/>
  <c r="F49"/>
  <c r="F47"/>
  <c r="F39"/>
  <c r="F40"/>
  <c r="F41"/>
  <c r="F42"/>
  <c r="F38"/>
  <c r="F34"/>
  <c r="F35"/>
  <c r="F36"/>
  <c r="F33"/>
  <c r="F12"/>
  <c r="F13"/>
  <c r="F14"/>
  <c r="F15"/>
  <c r="F16"/>
  <c r="F17"/>
  <c r="F18"/>
  <c r="F19"/>
  <c r="F20"/>
  <c r="F21"/>
  <c r="F22"/>
  <c r="F23"/>
  <c r="F24"/>
  <c r="F26"/>
  <c r="F27"/>
  <c r="F28"/>
  <c r="F11"/>
  <c r="F9"/>
  <c r="F8"/>
  <c r="E452"/>
  <c r="E28"/>
  <c r="E27"/>
  <c r="E26"/>
  <c r="E24"/>
  <c r="E457" s="1"/>
  <c r="E20"/>
  <c r="E13"/>
  <c r="E455"/>
  <c r="E453"/>
  <c r="E454"/>
  <c r="E450"/>
  <c r="E449"/>
  <c r="E444"/>
  <c r="E431"/>
  <c r="E432" s="1"/>
  <c r="D431"/>
  <c r="D432" s="1"/>
  <c r="C432"/>
  <c r="E9"/>
  <c r="E424"/>
  <c r="E425" s="1"/>
  <c r="E416"/>
  <c r="E417" s="1"/>
  <c r="E405"/>
  <c r="E406" s="1"/>
  <c r="E399"/>
  <c r="E400" s="1"/>
  <c r="E441" s="1"/>
  <c r="E392"/>
  <c r="E388"/>
  <c r="E393" s="1"/>
  <c r="E384"/>
  <c r="E383"/>
  <c r="E442" s="1"/>
  <c r="E374"/>
  <c r="E377" s="1"/>
  <c r="E365"/>
  <c r="E364"/>
  <c r="E354"/>
  <c r="E355" s="1"/>
  <c r="E345"/>
  <c r="E346" s="1"/>
  <c r="E334"/>
  <c r="E339" s="1"/>
  <c r="E321"/>
  <c r="E322" s="1"/>
  <c r="E308"/>
  <c r="E311" s="1"/>
  <c r="E301"/>
  <c r="E437" s="1"/>
  <c r="E294"/>
  <c r="E295" s="1"/>
  <c r="E285"/>
  <c r="E286" s="1"/>
  <c r="E276"/>
  <c r="E277" s="1"/>
  <c r="E269"/>
  <c r="E270" s="1"/>
  <c r="E264"/>
  <c r="E257"/>
  <c r="E451" s="1"/>
  <c r="E249"/>
  <c r="E245"/>
  <c r="E250" s="1"/>
  <c r="E258" s="1"/>
  <c r="E236"/>
  <c r="E229"/>
  <c r="E230" s="1"/>
  <c r="E222"/>
  <c r="E218"/>
  <c r="E436" s="1"/>
  <c r="E204"/>
  <c r="E438" s="1"/>
  <c r="E176"/>
  <c r="E173"/>
  <c r="E177" s="1"/>
  <c r="E172"/>
  <c r="E162"/>
  <c r="E163" s="1"/>
  <c r="E154"/>
  <c r="E150"/>
  <c r="E151" s="1"/>
  <c r="E155" s="1"/>
  <c r="E139"/>
  <c r="E141" s="1"/>
  <c r="E132"/>
  <c r="E131"/>
  <c r="E443" s="1"/>
  <c r="E124"/>
  <c r="E125" s="1"/>
  <c r="E114"/>
  <c r="E117" s="1"/>
  <c r="E107"/>
  <c r="E440" s="1"/>
  <c r="E105"/>
  <c r="E439" s="1"/>
  <c r="E445" s="1"/>
  <c r="E95"/>
  <c r="E97" s="1"/>
  <c r="E85"/>
  <c r="E86" s="1"/>
  <c r="E74"/>
  <c r="E78" s="1"/>
  <c r="E64"/>
  <c r="E61"/>
  <c r="E58"/>
  <c r="E53"/>
  <c r="E65" s="1"/>
  <c r="E48"/>
  <c r="E49" s="1"/>
  <c r="E41"/>
  <c r="E42" s="1"/>
  <c r="E35"/>
  <c r="E36" s="1"/>
  <c r="D388"/>
  <c r="D374"/>
  <c r="D285"/>
  <c r="D176"/>
  <c r="D53"/>
  <c r="D64"/>
  <c r="D27"/>
  <c r="D456" s="1"/>
  <c r="D222"/>
  <c r="D399"/>
  <c r="D400" s="1"/>
  <c r="D441" s="1"/>
  <c r="D450"/>
  <c r="D424"/>
  <c r="D425" s="1"/>
  <c r="D416"/>
  <c r="D417" s="1"/>
  <c r="D405"/>
  <c r="D406" s="1"/>
  <c r="D392"/>
  <c r="D393" s="1"/>
  <c r="C392"/>
  <c r="D383"/>
  <c r="D377"/>
  <c r="D364"/>
  <c r="D365" s="1"/>
  <c r="D354"/>
  <c r="D355" s="1"/>
  <c r="D345"/>
  <c r="D346" s="1"/>
  <c r="D334"/>
  <c r="D339" s="1"/>
  <c r="C334"/>
  <c r="D321"/>
  <c r="D322" s="1"/>
  <c r="D308"/>
  <c r="D311" s="1"/>
  <c r="D301"/>
  <c r="D302" s="1"/>
  <c r="D294"/>
  <c r="D295" s="1"/>
  <c r="D286"/>
  <c r="D276"/>
  <c r="D277" s="1"/>
  <c r="D269"/>
  <c r="D270" s="1"/>
  <c r="D264"/>
  <c r="D257"/>
  <c r="D249"/>
  <c r="D453" s="1"/>
  <c r="D245"/>
  <c r="D236"/>
  <c r="D229"/>
  <c r="D230" s="1"/>
  <c r="D218"/>
  <c r="D436" s="1"/>
  <c r="D204"/>
  <c r="D194"/>
  <c r="D195" s="1"/>
  <c r="D196" s="1"/>
  <c r="D184"/>
  <c r="D185" s="1"/>
  <c r="D172"/>
  <c r="D173" s="1"/>
  <c r="D177" s="1"/>
  <c r="D162"/>
  <c r="D163" s="1"/>
  <c r="D154"/>
  <c r="D151"/>
  <c r="D139"/>
  <c r="D141" s="1"/>
  <c r="D131"/>
  <c r="D443" s="1"/>
  <c r="D124"/>
  <c r="D125" s="1"/>
  <c r="D114"/>
  <c r="D117" s="1"/>
  <c r="D107"/>
  <c r="D440" s="1"/>
  <c r="D105"/>
  <c r="D95"/>
  <c r="D97" s="1"/>
  <c r="D85"/>
  <c r="D86" s="1"/>
  <c r="D77"/>
  <c r="D74"/>
  <c r="D61"/>
  <c r="D58"/>
  <c r="C58"/>
  <c r="D48"/>
  <c r="D49" s="1"/>
  <c r="D41"/>
  <c r="D452" s="1"/>
  <c r="D35"/>
  <c r="D36" s="1"/>
  <c r="D24"/>
  <c r="D457" s="1"/>
  <c r="D20"/>
  <c r="D13"/>
  <c r="D449" s="1"/>
  <c r="D9"/>
  <c r="C424"/>
  <c r="C425" s="1"/>
  <c r="C61"/>
  <c r="C27"/>
  <c r="C41"/>
  <c r="C42" s="1"/>
  <c r="C35"/>
  <c r="C36" s="1"/>
  <c r="C49"/>
  <c r="C450"/>
  <c r="C24"/>
  <c r="C441"/>
  <c r="C245"/>
  <c r="C20"/>
  <c r="C393"/>
  <c r="C383"/>
  <c r="C384" s="1"/>
  <c r="C345"/>
  <c r="C346" s="1"/>
  <c r="C321"/>
  <c r="C322" s="1"/>
  <c r="C301"/>
  <c r="C302" s="1"/>
  <c r="C294"/>
  <c r="C295" s="1"/>
  <c r="C285"/>
  <c r="C286" s="1"/>
  <c r="C276"/>
  <c r="C277" s="1"/>
  <c r="C269"/>
  <c r="C270" s="1"/>
  <c r="C264"/>
  <c r="C257"/>
  <c r="C249"/>
  <c r="C453" s="1"/>
  <c r="C236"/>
  <c r="C229"/>
  <c r="C230" s="1"/>
  <c r="C218"/>
  <c r="C436" s="1"/>
  <c r="C204"/>
  <c r="C438" s="1"/>
  <c r="C194"/>
  <c r="C184"/>
  <c r="C185" s="1"/>
  <c r="C172"/>
  <c r="C162"/>
  <c r="C163" s="1"/>
  <c r="C154"/>
  <c r="C457" s="1"/>
  <c r="C150"/>
  <c r="C139"/>
  <c r="C141" s="1"/>
  <c r="C131"/>
  <c r="C132" s="1"/>
  <c r="C124"/>
  <c r="C125" s="1"/>
  <c r="C114"/>
  <c r="C117" s="1"/>
  <c r="C107"/>
  <c r="C440" s="1"/>
  <c r="C105"/>
  <c r="C439" s="1"/>
  <c r="C95"/>
  <c r="C97" s="1"/>
  <c r="C85"/>
  <c r="C86" s="1"/>
  <c r="C53"/>
  <c r="C65" s="1"/>
  <c r="C456"/>
  <c r="C13"/>
  <c r="C449" s="1"/>
  <c r="C9"/>
  <c r="E458" l="1"/>
  <c r="E108"/>
  <c r="E219"/>
  <c r="E302"/>
  <c r="D42"/>
  <c r="D65"/>
  <c r="D219"/>
  <c r="D155"/>
  <c r="D28"/>
  <c r="D108"/>
  <c r="D132"/>
  <c r="D258"/>
  <c r="D455"/>
  <c r="D78"/>
  <c r="D451"/>
  <c r="D438"/>
  <c r="D442"/>
  <c r="D384"/>
  <c r="D437"/>
  <c r="D439"/>
  <c r="D454"/>
  <c r="C452"/>
  <c r="C437"/>
  <c r="C454"/>
  <c r="C442"/>
  <c r="C28"/>
  <c r="C455"/>
  <c r="C443"/>
  <c r="C151"/>
  <c r="C311"/>
  <c r="C364"/>
  <c r="C365" s="1"/>
  <c r="C405"/>
  <c r="C406" s="1"/>
  <c r="C416"/>
  <c r="C417" s="1"/>
  <c r="C108"/>
  <c r="C195"/>
  <c r="C196" s="1"/>
  <c r="C219"/>
  <c r="C74"/>
  <c r="C78" s="1"/>
  <c r="C173"/>
  <c r="C177" s="1"/>
  <c r="C374"/>
  <c r="C377" s="1"/>
  <c r="C250"/>
  <c r="C258" s="1"/>
  <c r="C339"/>
  <c r="C354"/>
  <c r="C355" s="1"/>
  <c r="C155"/>
  <c r="C445" l="1"/>
  <c r="D458"/>
  <c r="D445"/>
  <c r="C451"/>
  <c r="C458" s="1"/>
</calcChain>
</file>

<file path=xl/sharedStrings.xml><?xml version="1.0" encoding="utf-8"?>
<sst xmlns="http://schemas.openxmlformats.org/spreadsheetml/2006/main" count="817" uniqueCount="275">
  <si>
    <t>Bevételek összesen:</t>
  </si>
  <si>
    <t>Adatok eFt-ban</t>
  </si>
  <si>
    <t>Dologi kiadások összesen:</t>
  </si>
  <si>
    <t>Rendszeres személyi juttatások összesen:</t>
  </si>
  <si>
    <t>Nem rendszeres személyi juttatások összesen:</t>
  </si>
  <si>
    <t>Személyi juttatások összesen:</t>
  </si>
  <si>
    <t>Munkaadókat terhelő járulékok összesen:</t>
  </si>
  <si>
    <t>Munkáltatót terhelő járulékok összesen:</t>
  </si>
  <si>
    <t>Dologi kiadás összesen:</t>
  </si>
  <si>
    <t>Eredeti előirányzat</t>
  </si>
  <si>
    <t xml:space="preserve">Egyéb készletbeszerzés </t>
  </si>
  <si>
    <t>Munkaadókat terhelő járulékok összesen</t>
  </si>
  <si>
    <t>Működési bevételek összesen:</t>
  </si>
  <si>
    <t>Pénzeszköz átadás, támogatás összesen:</t>
  </si>
  <si>
    <t>Pénzbeli és természetbeni juttatások összesen:</t>
  </si>
  <si>
    <t>Kiadások összesen:</t>
  </si>
  <si>
    <t>Vásárolt termékek és szolgáltatások ÁFA-ja</t>
  </si>
  <si>
    <t>Működési célú pénzeszköz átadás ÁHT-én belülre összesen:</t>
  </si>
  <si>
    <t>Vásárolt termékek és szolgáltatás ÁFA-ja</t>
  </si>
  <si>
    <t>Iparűzési adó (állandó jellegű)</t>
  </si>
  <si>
    <t>Gépjárműadó</t>
  </si>
  <si>
    <t>Önkormányzatok költségvetési támogatása:</t>
  </si>
  <si>
    <t>Talajterhelési díj</t>
  </si>
  <si>
    <t>Működési célú bevételek</t>
  </si>
  <si>
    <t>Szolgáltatás bevétel</t>
  </si>
  <si>
    <t>Szolgáltatás ÁFA-ja</t>
  </si>
  <si>
    <t>Számlázott ÁFA befizetése</t>
  </si>
  <si>
    <t>Felújítási kiadások összesen:</t>
  </si>
  <si>
    <t>Vásárolt közszolgáltatás</t>
  </si>
  <si>
    <t>Védőnői feladatok közös finansz. összesen:</t>
  </si>
  <si>
    <t>Önkormányzat dologi kiadásai összesen:</t>
  </si>
  <si>
    <t>Beiskolázási támogatás</t>
  </si>
  <si>
    <t>Csecsemőtámogatás</t>
  </si>
  <si>
    <t>Világítótestek bérleti díja</t>
  </si>
  <si>
    <t>Kiszámlázott termékek, szolgáltatások ÁFA</t>
  </si>
  <si>
    <t>ÁHT-n kívül tovább számlázott szolgáltatások</t>
  </si>
  <si>
    <t>ÁHt-n kívül tovább számlázott szolgáltatások ÁFA</t>
  </si>
  <si>
    <t>BEVÉTELEK</t>
  </si>
  <si>
    <t>KIADÁSOK</t>
  </si>
  <si>
    <t xml:space="preserve">Normatív lakásfenntartási támogatás </t>
  </si>
  <si>
    <t>ÁHT-n kívül tovább számlázott szolgáltatások bevétele</t>
  </si>
  <si>
    <t xml:space="preserve">Gyógyszer,  </t>
  </si>
  <si>
    <t>Működési célú pénzeszközátvétel elkülönített állami pénzalapoktól</t>
  </si>
  <si>
    <t xml:space="preserve">Átvett pénzeszközök összesen: </t>
  </si>
  <si>
    <t>Működési kiadások összesen:</t>
  </si>
  <si>
    <t>Európai Vidékfejlesztési Alapból nyújtott támogatás:</t>
  </si>
  <si>
    <t>Magánszemélyek kommunális adója</t>
  </si>
  <si>
    <t>MABOSZ tagdíj</t>
  </si>
  <si>
    <t>TÖOSZ tagdíj</t>
  </si>
  <si>
    <t>A BAKONYÉRT V. A. Egyesület tagdíj</t>
  </si>
  <si>
    <t>Rendszeres szociális segély   10%</t>
  </si>
  <si>
    <t>Foglalkoztatást hely tám    20%</t>
  </si>
  <si>
    <t>Önkormányzati Hivatal működési kiadásai</t>
  </si>
  <si>
    <t>Zöldterület gazdálkodással kapcsolatos feladatok</t>
  </si>
  <si>
    <t>Közvilágítás fenntartásának támogatáa</t>
  </si>
  <si>
    <t>Közutak fenntartásának támogatása</t>
  </si>
  <si>
    <t>Iskolai étkezés támogatása</t>
  </si>
  <si>
    <t>Egyes szociális és gíermekjóléti feladatok támogatása</t>
  </si>
  <si>
    <t>Egyéb kötelező Önkormánzyati feladatok</t>
  </si>
  <si>
    <t xml:space="preserve">Felhalmozás élú támogatás összesen: </t>
  </si>
  <si>
    <t>Közös hivatal működési kiadásainak támogatása</t>
  </si>
  <si>
    <t>Fejlesztési kölcsön törlesztése</t>
  </si>
  <si>
    <t>Önkormányzati támogatás helyi civil szervezeteknek</t>
  </si>
  <si>
    <t>EZER-JÓ Vidékfejlesztési Egyesület</t>
  </si>
  <si>
    <t>Pályázati támogatás KEOP</t>
  </si>
  <si>
    <t>Gyermekétkeztetés üzemeltetési támogatássa</t>
  </si>
  <si>
    <t>Helyi adók összesen</t>
  </si>
  <si>
    <t xml:space="preserve">Települési önkormányzatok könyvtári, közművelődési feladatok támogatása </t>
  </si>
  <si>
    <t>Kincsesbánya Községi Önkormányzat 2015. évi költségvetése</t>
  </si>
  <si>
    <t>B4</t>
  </si>
  <si>
    <t>K122</t>
  </si>
  <si>
    <t>K311</t>
  </si>
  <si>
    <t>K312</t>
  </si>
  <si>
    <t>K331</t>
  </si>
  <si>
    <t>K351</t>
  </si>
  <si>
    <t>K32</t>
  </si>
  <si>
    <t>K31</t>
  </si>
  <si>
    <t>Egyéb dologi kiadások</t>
  </si>
  <si>
    <t>K6</t>
  </si>
  <si>
    <t>K7</t>
  </si>
  <si>
    <t>K11</t>
  </si>
  <si>
    <t>Fejlesztési kiadások összesen:</t>
  </si>
  <si>
    <t>BURSA HUNGARICA ösztöndíj</t>
  </si>
  <si>
    <t>Egyéb üzemeltetési szolgáltatádsok</t>
  </si>
  <si>
    <t>Távhő szolgáltatás</t>
  </si>
  <si>
    <t>Köztemető fenntartása</t>
  </si>
  <si>
    <t>OEP finanszírozási többlet (Isztimér mük kiad. Hozzájárulás  68  fő)</t>
  </si>
  <si>
    <t xml:space="preserve">OEP finanszírozási többlet (Kincsesbánya műk kiad.  87 fő hozzájárulás </t>
  </si>
  <si>
    <t>Készletbezszerzés</t>
  </si>
  <si>
    <t>Kommunikációs szolgáltatások</t>
  </si>
  <si>
    <t>K33</t>
  </si>
  <si>
    <t>Szolgáltatások kiadásai</t>
  </si>
  <si>
    <t>K34</t>
  </si>
  <si>
    <t>Kiküldetések, reklám propaganda kiadások</t>
  </si>
  <si>
    <t>K35</t>
  </si>
  <si>
    <t>K3</t>
  </si>
  <si>
    <t>K2</t>
  </si>
  <si>
    <t>Üzemeltetési anyagok beszerzése</t>
  </si>
  <si>
    <t>Készletbeszerzés</t>
  </si>
  <si>
    <t>Közüzemi díjak</t>
  </si>
  <si>
    <t>K337</t>
  </si>
  <si>
    <t>Szolgáltatási kiadások</t>
  </si>
  <si>
    <t>Kormányzati funkció kiadásai összesen:</t>
  </si>
  <si>
    <t>K4815</t>
  </si>
  <si>
    <t>K458</t>
  </si>
  <si>
    <t>K4</t>
  </si>
  <si>
    <t>Ellátottak pénzbeli juttatásai</t>
  </si>
  <si>
    <t>K4824</t>
  </si>
  <si>
    <t>K4825</t>
  </si>
  <si>
    <t>K4816</t>
  </si>
  <si>
    <t>K4822</t>
  </si>
  <si>
    <t>Köztemetés</t>
  </si>
  <si>
    <t>Települési támogatás</t>
  </si>
  <si>
    <t>K463</t>
  </si>
  <si>
    <t>Ellátottak pénzbeni juttatásai</t>
  </si>
  <si>
    <t>K4818</t>
  </si>
  <si>
    <t>Kormányzati funkció bevételei összesen:</t>
  </si>
  <si>
    <t>B406</t>
  </si>
  <si>
    <t>B403</t>
  </si>
  <si>
    <t>B402</t>
  </si>
  <si>
    <t>Működési bevételek</t>
  </si>
  <si>
    <t>B529</t>
  </si>
  <si>
    <t>B5</t>
  </si>
  <si>
    <t>Felhalmozási bevételek</t>
  </si>
  <si>
    <t>K335</t>
  </si>
  <si>
    <t>B813</t>
  </si>
  <si>
    <t>B81</t>
  </si>
  <si>
    <t>Előző évi költségvetési maradványának génybevétele</t>
  </si>
  <si>
    <t>Belföldi finanszírozási bevételek</t>
  </si>
  <si>
    <t>B63</t>
  </si>
  <si>
    <t>Egyéb működési célú átvett pénzeszközök</t>
  </si>
  <si>
    <t>Foglalkoztatottak személyi juttatásai</t>
  </si>
  <si>
    <t xml:space="preserve">Munkaadókat terhelő járulékok </t>
  </si>
  <si>
    <t>K352</t>
  </si>
  <si>
    <t>Dologi kiadások összesen</t>
  </si>
  <si>
    <t>K64</t>
  </si>
  <si>
    <t>K67</t>
  </si>
  <si>
    <t>Beruházások</t>
  </si>
  <si>
    <t>Kommunikációs szolgáltatási kiadások</t>
  </si>
  <si>
    <t>Befizetendőáltalános forgalmiadó</t>
  </si>
  <si>
    <t>Kommunikációs szolgáltatások igénybevétele</t>
  </si>
  <si>
    <t>Befizetendő általános forgalmiadó</t>
  </si>
  <si>
    <t>B343</t>
  </si>
  <si>
    <t>B35107</t>
  </si>
  <si>
    <t>B355</t>
  </si>
  <si>
    <t>B354</t>
  </si>
  <si>
    <t>B11</t>
  </si>
  <si>
    <t>K91</t>
  </si>
  <si>
    <t>Belföldi finanszírozás kiadásai</t>
  </si>
  <si>
    <t>B16</t>
  </si>
  <si>
    <t>Egyéb működési célú támogatások bevételei ÁHT-n beülről</t>
  </si>
  <si>
    <t>Kiküldetések, reklám-és propganda kiadások</t>
  </si>
  <si>
    <t>K336</t>
  </si>
  <si>
    <t>K915</t>
  </si>
  <si>
    <t>K506</t>
  </si>
  <si>
    <t>K511</t>
  </si>
  <si>
    <t>Egyéb működési célú támogatások ÁHT-n kivülre</t>
  </si>
  <si>
    <t>Kiküldetés kiadásai</t>
  </si>
  <si>
    <t>B1603</t>
  </si>
  <si>
    <t>Egyéb működési célú bevételek ÁHT-n belülről</t>
  </si>
  <si>
    <t>Kiküldetések</t>
  </si>
  <si>
    <t>K50607</t>
  </si>
  <si>
    <t>Egyéb működési célú támogatások ÁHT-n belülre</t>
  </si>
  <si>
    <t xml:space="preserve">K33 </t>
  </si>
  <si>
    <t>K12</t>
  </si>
  <si>
    <t>K5</t>
  </si>
  <si>
    <t>K9</t>
  </si>
  <si>
    <t>K512</t>
  </si>
  <si>
    <t>B3</t>
  </si>
  <si>
    <t>Önkormányzat működési bevételei</t>
  </si>
  <si>
    <t>Működési támogatások ÁHT-n belülről</t>
  </si>
  <si>
    <t>Közhatalmi bevételek</t>
  </si>
  <si>
    <t>B6</t>
  </si>
  <si>
    <t>Müködési célú átvett pénzeszközök</t>
  </si>
  <si>
    <t>Felhalmozás célú átvett pénzeszközök</t>
  </si>
  <si>
    <t>Előző évi pénzmaradvány</t>
  </si>
  <si>
    <t>Különféle befizetések és egyéb dologi kiadások (ÁFA)</t>
  </si>
  <si>
    <t>066020 Város- és községgazdálkodás m. n. s. szolgáltatások</t>
  </si>
  <si>
    <t>011130 Önkormányzati jogalkotás</t>
  </si>
  <si>
    <t>Szolgáltatások kiadásai (közüzemi díjak, karbantartás)</t>
  </si>
  <si>
    <t>K51</t>
  </si>
  <si>
    <t>Különféle befizetések  (ÁFA)</t>
  </si>
  <si>
    <t>Fejlesztési kiadások összesen</t>
  </si>
  <si>
    <t>Fejlesztési kiadások ÁFA</t>
  </si>
  <si>
    <t>Felújítási kiadások ÁFA</t>
  </si>
  <si>
    <t>045160 Közutak, hidak, alagutak üzemeltetése, fenntartása</t>
  </si>
  <si>
    <t>105010 Aktív korúak ellátása</t>
  </si>
  <si>
    <t>107060 Egyéb szociális pénzbeli és természetbeni ellátások</t>
  </si>
  <si>
    <t>Önkormányzati segélyek (települési támogatás)</t>
  </si>
  <si>
    <t>13350 Önkormányzati vagyonnal való gazdálkodás  elszámolásai</t>
  </si>
  <si>
    <t>Lakásértékesítés bevételei</t>
  </si>
  <si>
    <t>064010 Közvilágítás</t>
  </si>
  <si>
    <t>Egyéb dologi kiadások (ÁFA)</t>
  </si>
  <si>
    <t>Szolgáltatás bevételei</t>
  </si>
  <si>
    <t>096020 Iskolai étkeztetés</t>
  </si>
  <si>
    <t xml:space="preserve">900020 Finanszírozási műveletek </t>
  </si>
  <si>
    <t>074031 Család- és nővédelem, egészségügyi gondozás</t>
  </si>
  <si>
    <t>074032 Ifjúság - egészségügyi gondozás</t>
  </si>
  <si>
    <t>106020 Lakhatással, lakásfenntartással összefüggő ellátások</t>
  </si>
  <si>
    <t>104060 Gyermekek, családok életminőségét javító ellátások</t>
  </si>
  <si>
    <t>041233 FoHe támogatás , hosszabb időtartamú közfoglalkoztatás</t>
  </si>
  <si>
    <t>091140 Óvodai nevelés, ellátás működési kiadásai</t>
  </si>
  <si>
    <t>Készletbeszerzés ÁFA</t>
  </si>
  <si>
    <t>Céltartalék (Iskolai beruházás áthúzódó)</t>
  </si>
  <si>
    <t>Belföldi kiadás finanszirozásai összesen:</t>
  </si>
  <si>
    <t>Beruházások összesen:</t>
  </si>
  <si>
    <t>B25</t>
  </si>
  <si>
    <t>Pályázati támogatás Falubusz</t>
  </si>
  <si>
    <t>Felhalmozás célú támogatás összesen:</t>
  </si>
  <si>
    <t>052020 Szennyvíztisztítás és kezelés</t>
  </si>
  <si>
    <t>Eszközhasználati díj</t>
  </si>
  <si>
    <t>Eszközhasználati díj ÁFA</t>
  </si>
  <si>
    <t>Bérleti díjak, lakbérbevétel, közterület foglalás</t>
  </si>
  <si>
    <t>Általános tartalék</t>
  </si>
  <si>
    <t>Tartalék összesen:</t>
  </si>
  <si>
    <t>Rovatkód</t>
  </si>
  <si>
    <t>Fejlesztési kiadások (Rendezési Terv I-II. üteme)</t>
  </si>
  <si>
    <t>Fejlesztési kiadások (közvilágítás bővítés)</t>
  </si>
  <si>
    <t>Tárgyi eszköz beszerzése</t>
  </si>
  <si>
    <t>Tárgyi eszközök beszerzése ÁFA</t>
  </si>
  <si>
    <t>Felújítási kiadások (utak, járdák felújítása)</t>
  </si>
  <si>
    <t>Szennyvíztisztító telep, csatorna hálózat felújítása</t>
  </si>
  <si>
    <t>Felújítás ÁFA</t>
  </si>
  <si>
    <t>018010 Önkormányzatok elszámolása központi költségvetéssel</t>
  </si>
  <si>
    <t>084031 Civil szervezetek működési támogatása</t>
  </si>
  <si>
    <t>082092 Közművelődés, hagyományos közösségi kulturális értékek gondozása</t>
  </si>
  <si>
    <t>082091 Közművelődési intézmények, közösségi színterek működtetése</t>
  </si>
  <si>
    <t>082044 Könyvtári szolgáltatások</t>
  </si>
  <si>
    <t>016080 Kiemelt állami és önkormányzati rendezvények</t>
  </si>
  <si>
    <t>066010 Zöldterület kezelés</t>
  </si>
  <si>
    <t>013320 Köztemető fenntartása és működtetése</t>
  </si>
  <si>
    <t>Módosított előirányzat</t>
  </si>
  <si>
    <t>Müködési célú központosított előirányzatok (bérkompemzáció)</t>
  </si>
  <si>
    <t>K71</t>
  </si>
  <si>
    <t>K74</t>
  </si>
  <si>
    <t>Ingatlan felújítás ÁFA</t>
  </si>
  <si>
    <t>Ingatlan felújítás</t>
  </si>
  <si>
    <t>Karbantartás, kisjavítás (festés)</t>
  </si>
  <si>
    <t>Ingatlanfelújítás ÁFA</t>
  </si>
  <si>
    <t>B36</t>
  </si>
  <si>
    <t>Egyéb közhatalmi bevéetelek</t>
  </si>
  <si>
    <t>Támogatások</t>
  </si>
  <si>
    <t xml:space="preserve">Működési célú támogatás összesen: </t>
  </si>
  <si>
    <t>Karbantartás kisjaítás</t>
  </si>
  <si>
    <t>K914</t>
  </si>
  <si>
    <t>ÁHT-n belüli megelőlegezések visszafizetése</t>
  </si>
  <si>
    <t>018030 Támogatás célú finanszírozási műveletek</t>
  </si>
  <si>
    <t xml:space="preserve">092111 Nemzetiségi tanulók nappali rendszerű nevelése, oktatása </t>
  </si>
  <si>
    <t>Általános és céltartalék összesen:</t>
  </si>
  <si>
    <t>Működési célúpénzeszközátadás vállalkozásnak</t>
  </si>
  <si>
    <t>Felújítási kiadások (játszóterek)</t>
  </si>
  <si>
    <t>Felújítási kiadások áfa</t>
  </si>
  <si>
    <t xml:space="preserve">Felújítási kiadások összesen: </t>
  </si>
  <si>
    <t>HPV védőoltás , karácsonyi csomag</t>
  </si>
  <si>
    <t>K508</t>
  </si>
  <si>
    <t>Működési c. tám háztartásoknak</t>
  </si>
  <si>
    <t>Fejlesztési kiadások</t>
  </si>
  <si>
    <t>Fejlesztési kiadások áfa</t>
  </si>
  <si>
    <t>Fejlesztésikiadások összesen</t>
  </si>
  <si>
    <t>Fejlesztési kiadások (laptop vásárlása)</t>
  </si>
  <si>
    <t>K4826</t>
  </si>
  <si>
    <t>Egyéb önkormányzati rendeletben megáll juttatás</t>
  </si>
  <si>
    <t>Felújítás II-</t>
  </si>
  <si>
    <t>Felújítás II.</t>
  </si>
  <si>
    <t>Felújítási kiadások</t>
  </si>
  <si>
    <t>%</t>
  </si>
  <si>
    <t>Teljesítés</t>
  </si>
  <si>
    <t>013360 Más szerv végzett üzemeltetési és egyéb szolgáltatás</t>
  </si>
  <si>
    <t>096015 Gyermekétkeztetés köznevelési intézményben</t>
  </si>
  <si>
    <t>B814</t>
  </si>
  <si>
    <t>Elöző évek megelőlegezése</t>
  </si>
  <si>
    <t>018020 Központi költségvetési befizetések</t>
  </si>
  <si>
    <t>Kincsesbánya Önkormányzat 2015. évi kiadásai</t>
  </si>
  <si>
    <t>Kincsesbánya Önkormányzat 2015. évi bevételei</t>
  </si>
  <si>
    <t>10. melléklet a 4/2016.(IV.25.)  önkormányzati rendelethez</t>
  </si>
</sst>
</file>

<file path=xl/styles.xml><?xml version="1.0" encoding="utf-8"?>
<styleSheet xmlns="http://schemas.openxmlformats.org/spreadsheetml/2006/main">
  <fonts count="23"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4"/>
      <name val="Cambria"/>
      <family val="1"/>
      <charset val="238"/>
      <scheme val="major"/>
    </font>
    <font>
      <b/>
      <i/>
      <sz val="14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u/>
      <sz val="11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15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0" fillId="2" borderId="0" xfId="0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Border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/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vertical="center"/>
    </xf>
    <xf numFmtId="3" fontId="20" fillId="3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/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vertical="center" shrinkToFit="1"/>
    </xf>
    <xf numFmtId="0" fontId="20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/>
    <xf numFmtId="0" fontId="20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3" fontId="19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11" fillId="3" borderId="6" xfId="0" applyNumberFormat="1" applyFont="1" applyFill="1" applyBorder="1"/>
    <xf numFmtId="3" fontId="11" fillId="0" borderId="6" xfId="0" applyNumberFormat="1" applyFont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Border="1" applyAlignment="1">
      <alignment vertical="center"/>
    </xf>
    <xf numFmtId="3" fontId="20" fillId="3" borderId="6" xfId="0" applyNumberFormat="1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3" fontId="11" fillId="3" borderId="6" xfId="0" applyNumberFormat="1" applyFont="1" applyFill="1" applyBorder="1" applyAlignment="1">
      <alignment horizontal="right" vertical="center" wrapText="1"/>
    </xf>
    <xf numFmtId="3" fontId="7" fillId="3" borderId="5" xfId="0" applyNumberFormat="1" applyFont="1" applyFill="1" applyBorder="1" applyAlignment="1">
      <alignment horizontal="right" vertical="center"/>
    </xf>
    <xf numFmtId="3" fontId="18" fillId="3" borderId="5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3" fontId="1" fillId="3" borderId="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19" fillId="3" borderId="1" xfId="0" applyNumberFormat="1" applyFont="1" applyFill="1" applyBorder="1" applyAlignment="1">
      <alignment vertical="center"/>
    </xf>
    <xf numFmtId="2" fontId="7" fillId="3" borderId="1" xfId="0" applyNumberFormat="1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wrapText="1"/>
    </xf>
    <xf numFmtId="2" fontId="19" fillId="2" borderId="1" xfId="0" applyNumberFormat="1" applyFont="1" applyFill="1" applyBorder="1" applyAlignment="1">
      <alignment horizontal="right" wrapText="1"/>
    </xf>
    <xf numFmtId="2" fontId="7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2" fontId="2" fillId="0" borderId="1" xfId="0" applyNumberFormat="1" applyFont="1" applyBorder="1" applyAlignment="1">
      <alignment horizontal="right" vertical="center"/>
    </xf>
    <xf numFmtId="2" fontId="19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20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12" fillId="3" borderId="1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right" vertical="top"/>
    </xf>
    <xf numFmtId="3" fontId="1" fillId="0" borderId="8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2343150</xdr:colOff>
      <xdr:row>0</xdr:row>
      <xdr:rowOff>0</xdr:rowOff>
    </xdr:from>
    <xdr:to>
      <xdr:col>1</xdr:col>
      <xdr:colOff>2343150</xdr:colOff>
      <xdr:row>3</xdr:row>
      <xdr:rowOff>196850</xdr:rowOff>
    </xdr:to>
    <xdr:pic>
      <xdr:nvPicPr>
        <xdr:cNvPr id="2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0"/>
          <a:ext cx="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2343150</xdr:colOff>
      <xdr:row>2</xdr:row>
      <xdr:rowOff>0</xdr:rowOff>
    </xdr:from>
    <xdr:to>
      <xdr:col>1</xdr:col>
      <xdr:colOff>2343150</xdr:colOff>
      <xdr:row>5</xdr:row>
      <xdr:rowOff>117475</xdr:rowOff>
    </xdr:to>
    <xdr:pic>
      <xdr:nvPicPr>
        <xdr:cNvPr id="3" name="Picture 9" descr="Kincsesbanya címer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419100"/>
          <a:ext cx="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2428875</xdr:colOff>
      <xdr:row>2</xdr:row>
      <xdr:rowOff>0</xdr:rowOff>
    </xdr:from>
    <xdr:to>
      <xdr:col>1</xdr:col>
      <xdr:colOff>2428875</xdr:colOff>
      <xdr:row>5</xdr:row>
      <xdr:rowOff>15875</xdr:rowOff>
    </xdr:to>
    <xdr:pic>
      <xdr:nvPicPr>
        <xdr:cNvPr id="4" name="Kép 3" descr="Kincsesbanya címer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8475" y="400050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1"/>
  <sheetViews>
    <sheetView showGridLines="0" tabSelected="1" view="pageBreakPreview" zoomScaleSheetLayoutView="100" workbookViewId="0">
      <selection sqref="A1:F1"/>
    </sheetView>
  </sheetViews>
  <sheetFormatPr defaultRowHeight="15.75"/>
  <cols>
    <col min="1" max="1" width="9.5703125" style="58" customWidth="1"/>
    <col min="2" max="2" width="61.140625" style="82" customWidth="1"/>
    <col min="3" max="3" width="12.42578125" style="82" customWidth="1"/>
    <col min="4" max="4" width="12.7109375" style="59" customWidth="1"/>
    <col min="5" max="5" width="12.42578125" style="59" customWidth="1"/>
    <col min="6" max="6" width="12.7109375" style="59" bestFit="1" customWidth="1"/>
    <col min="7" max="16384" width="9.140625" style="59"/>
  </cols>
  <sheetData>
    <row r="1" spans="1:6" ht="38.25" customHeight="1">
      <c r="A1" s="209" t="s">
        <v>274</v>
      </c>
      <c r="B1" s="209"/>
      <c r="C1" s="209"/>
      <c r="D1" s="209"/>
      <c r="E1" s="209"/>
      <c r="F1" s="209"/>
    </row>
    <row r="2" spans="1:6" s="60" customFormat="1" ht="39" customHeight="1">
      <c r="A2" s="207" t="s">
        <v>68</v>
      </c>
      <c r="B2" s="207"/>
      <c r="C2" s="207"/>
      <c r="D2" s="207"/>
      <c r="E2" s="207"/>
      <c r="F2" s="207"/>
    </row>
    <row r="3" spans="1:6">
      <c r="B3" s="16"/>
      <c r="C3" s="61"/>
    </row>
    <row r="4" spans="1:6">
      <c r="B4" s="16"/>
      <c r="C4" s="210" t="s">
        <v>1</v>
      </c>
      <c r="D4" s="210"/>
      <c r="E4" s="210"/>
      <c r="F4" s="210"/>
    </row>
    <row r="5" spans="1:6" ht="14.25" customHeight="1">
      <c r="A5" s="186" t="s">
        <v>215</v>
      </c>
      <c r="B5" s="185" t="s">
        <v>178</v>
      </c>
      <c r="C5" s="187" t="s">
        <v>9</v>
      </c>
      <c r="D5" s="185" t="s">
        <v>231</v>
      </c>
      <c r="E5" s="188" t="s">
        <v>266</v>
      </c>
      <c r="F5" s="182" t="s">
        <v>265</v>
      </c>
    </row>
    <row r="6" spans="1:6" ht="14.25" customHeight="1">
      <c r="A6" s="186"/>
      <c r="B6" s="185"/>
      <c r="C6" s="187"/>
      <c r="D6" s="185"/>
      <c r="E6" s="189"/>
      <c r="F6" s="183"/>
    </row>
    <row r="7" spans="1:6" ht="18" customHeight="1">
      <c r="A7" s="190" t="s">
        <v>37</v>
      </c>
      <c r="B7" s="191"/>
      <c r="C7" s="191"/>
      <c r="D7" s="191"/>
      <c r="E7" s="191"/>
      <c r="F7" s="191"/>
    </row>
    <row r="8" spans="1:6">
      <c r="A8" s="140" t="s">
        <v>69</v>
      </c>
      <c r="B8" s="141" t="s">
        <v>23</v>
      </c>
      <c r="C8" s="142">
        <v>250</v>
      </c>
      <c r="D8" s="151">
        <v>2407</v>
      </c>
      <c r="E8" s="151">
        <v>2405</v>
      </c>
      <c r="F8" s="153">
        <f>E8/D8*100</f>
        <v>99.916909015371829</v>
      </c>
    </row>
    <row r="9" spans="1:6" s="63" customFormat="1" ht="18" customHeight="1">
      <c r="A9" s="194" t="s">
        <v>116</v>
      </c>
      <c r="B9" s="194"/>
      <c r="C9" s="124">
        <f>C8</f>
        <v>250</v>
      </c>
      <c r="D9" s="152">
        <f>SUM(D8)</f>
        <v>2407</v>
      </c>
      <c r="E9" s="152">
        <f>SUM(E8)</f>
        <v>2405</v>
      </c>
      <c r="F9" s="154">
        <f>E9/D9*100</f>
        <v>99.916909015371829</v>
      </c>
    </row>
    <row r="10" spans="1:6" ht="18" customHeight="1">
      <c r="A10" s="190" t="s">
        <v>38</v>
      </c>
      <c r="B10" s="191"/>
      <c r="C10" s="191"/>
      <c r="D10" s="191"/>
      <c r="E10" s="191"/>
      <c r="F10" s="191"/>
    </row>
    <row r="11" spans="1:6" s="65" customFormat="1" ht="12.75">
      <c r="A11" s="108" t="s">
        <v>70</v>
      </c>
      <c r="B11" s="115" t="s">
        <v>5</v>
      </c>
      <c r="C11" s="109">
        <v>8163</v>
      </c>
      <c r="D11" s="112">
        <v>8726</v>
      </c>
      <c r="E11" s="112">
        <v>8695</v>
      </c>
      <c r="F11" s="155">
        <f>E11/D11*100</f>
        <v>99.644739857895942</v>
      </c>
    </row>
    <row r="12" spans="1:6" s="65" customFormat="1" ht="12.75">
      <c r="A12" s="21" t="s">
        <v>164</v>
      </c>
      <c r="B12" s="11" t="s">
        <v>4</v>
      </c>
      <c r="C12" s="6">
        <v>1211</v>
      </c>
      <c r="D12" s="93">
        <v>557</v>
      </c>
      <c r="E12" s="93">
        <v>108</v>
      </c>
      <c r="F12" s="155">
        <f t="shared" ref="F12:F28" si="0">E12/D12*100</f>
        <v>19.389587073608617</v>
      </c>
    </row>
    <row r="13" spans="1:6" s="67" customFormat="1" ht="14.25">
      <c r="A13" s="42" t="s">
        <v>80</v>
      </c>
      <c r="B13" s="20" t="s">
        <v>5</v>
      </c>
      <c r="C13" s="10">
        <f>C11+C12</f>
        <v>9374</v>
      </c>
      <c r="D13" s="91">
        <f>SUM(D11:D12)</f>
        <v>9283</v>
      </c>
      <c r="E13" s="91">
        <f>SUM(E11:E12)</f>
        <v>8803</v>
      </c>
      <c r="F13" s="156">
        <f t="shared" si="0"/>
        <v>94.82925778304427</v>
      </c>
    </row>
    <row r="14" spans="1:6" s="67" customFormat="1" ht="14.25">
      <c r="A14" s="42" t="s">
        <v>96</v>
      </c>
      <c r="B14" s="20" t="s">
        <v>6</v>
      </c>
      <c r="C14" s="10">
        <v>2600</v>
      </c>
      <c r="D14" s="91">
        <v>2721</v>
      </c>
      <c r="E14" s="91">
        <v>2440</v>
      </c>
      <c r="F14" s="156">
        <f t="shared" si="0"/>
        <v>89.67291436971702</v>
      </c>
    </row>
    <row r="15" spans="1:6" s="65" customFormat="1" ht="12.75">
      <c r="A15" s="21" t="s">
        <v>76</v>
      </c>
      <c r="B15" s="11" t="s">
        <v>88</v>
      </c>
      <c r="C15" s="6">
        <v>720</v>
      </c>
      <c r="D15" s="93">
        <v>720</v>
      </c>
      <c r="E15" s="93">
        <v>494</v>
      </c>
      <c r="F15" s="155">
        <f t="shared" si="0"/>
        <v>68.611111111111114</v>
      </c>
    </row>
    <row r="16" spans="1:6" s="65" customFormat="1" ht="12.75">
      <c r="A16" s="21" t="s">
        <v>75</v>
      </c>
      <c r="B16" s="11" t="s">
        <v>89</v>
      </c>
      <c r="C16" s="6">
        <v>1150</v>
      </c>
      <c r="D16" s="93">
        <v>1150</v>
      </c>
      <c r="E16" s="93">
        <v>1097</v>
      </c>
      <c r="F16" s="155">
        <f t="shared" si="0"/>
        <v>95.391304347826093</v>
      </c>
    </row>
    <row r="17" spans="1:6" s="65" customFormat="1" ht="12.75">
      <c r="A17" s="21" t="s">
        <v>90</v>
      </c>
      <c r="B17" s="11" t="s">
        <v>179</v>
      </c>
      <c r="C17" s="6">
        <v>6648</v>
      </c>
      <c r="D17" s="93">
        <v>6898</v>
      </c>
      <c r="E17" s="93">
        <v>5439</v>
      </c>
      <c r="F17" s="155">
        <f t="shared" si="0"/>
        <v>78.848941722238337</v>
      </c>
    </row>
    <row r="18" spans="1:6" s="65" customFormat="1" ht="12.75">
      <c r="A18" s="21" t="s">
        <v>92</v>
      </c>
      <c r="B18" s="11" t="s">
        <v>93</v>
      </c>
      <c r="C18" s="6">
        <v>20</v>
      </c>
      <c r="D18" s="93">
        <v>20</v>
      </c>
      <c r="E18" s="93"/>
      <c r="F18" s="155">
        <f t="shared" si="0"/>
        <v>0</v>
      </c>
    </row>
    <row r="19" spans="1:6" s="65" customFormat="1" ht="12.75">
      <c r="A19" s="21" t="s">
        <v>94</v>
      </c>
      <c r="B19" s="11" t="s">
        <v>176</v>
      </c>
      <c r="C19" s="6">
        <v>2292</v>
      </c>
      <c r="D19" s="93">
        <v>2359</v>
      </c>
      <c r="E19" s="93">
        <v>1455</v>
      </c>
      <c r="F19" s="155">
        <f t="shared" si="0"/>
        <v>61.678677405680368</v>
      </c>
    </row>
    <row r="20" spans="1:6" s="67" customFormat="1" ht="14.25">
      <c r="A20" s="42" t="s">
        <v>95</v>
      </c>
      <c r="B20" s="20" t="s">
        <v>2</v>
      </c>
      <c r="C20" s="10">
        <f>SUM(C15:C19)</f>
        <v>10830</v>
      </c>
      <c r="D20" s="91">
        <f>SUM(D15:D19)</f>
        <v>11147</v>
      </c>
      <c r="E20" s="91">
        <f>SUM(E15:E19)</f>
        <v>8485</v>
      </c>
      <c r="F20" s="156">
        <f t="shared" si="0"/>
        <v>76.119135193325562</v>
      </c>
    </row>
    <row r="21" spans="1:6" s="67" customFormat="1" ht="28.5">
      <c r="A21" s="42" t="s">
        <v>180</v>
      </c>
      <c r="B21" s="20" t="s">
        <v>17</v>
      </c>
      <c r="C21" s="10">
        <v>9231</v>
      </c>
      <c r="D21" s="91">
        <v>11334</v>
      </c>
      <c r="E21" s="91">
        <v>11016</v>
      </c>
      <c r="F21" s="156">
        <f t="shared" si="0"/>
        <v>97.194282689253569</v>
      </c>
    </row>
    <row r="22" spans="1:6" s="65" customFormat="1" ht="12.75">
      <c r="A22" s="21" t="s">
        <v>78</v>
      </c>
      <c r="B22" s="11" t="s">
        <v>216</v>
      </c>
      <c r="C22" s="6">
        <v>1950</v>
      </c>
      <c r="D22" s="93">
        <v>2150</v>
      </c>
      <c r="E22" s="93">
        <v>2149</v>
      </c>
      <c r="F22" s="155">
        <f t="shared" si="0"/>
        <v>99.95348837209302</v>
      </c>
    </row>
    <row r="23" spans="1:6" s="65" customFormat="1" ht="12.75">
      <c r="A23" s="21" t="s">
        <v>78</v>
      </c>
      <c r="B23" s="11" t="s">
        <v>183</v>
      </c>
      <c r="C23" s="6">
        <v>540</v>
      </c>
      <c r="D23" s="93">
        <v>582</v>
      </c>
      <c r="E23" s="93">
        <v>577</v>
      </c>
      <c r="F23" s="155">
        <f t="shared" si="0"/>
        <v>99.140893470790388</v>
      </c>
    </row>
    <row r="24" spans="1:6" s="67" customFormat="1" ht="14.25">
      <c r="A24" s="42" t="s">
        <v>78</v>
      </c>
      <c r="B24" s="20" t="s">
        <v>182</v>
      </c>
      <c r="C24" s="10">
        <f>C22+C23</f>
        <v>2490</v>
      </c>
      <c r="D24" s="91">
        <f>SUM(D22:D23)</f>
        <v>2732</v>
      </c>
      <c r="E24" s="91">
        <f>SUM(E22:E23)</f>
        <v>2726</v>
      </c>
      <c r="F24" s="156">
        <f t="shared" si="0"/>
        <v>99.780380673499266</v>
      </c>
    </row>
    <row r="25" spans="1:6" s="65" customFormat="1" ht="12.75">
      <c r="A25" s="21" t="s">
        <v>167</v>
      </c>
      <c r="B25" s="11" t="s">
        <v>203</v>
      </c>
      <c r="C25" s="6">
        <v>62655</v>
      </c>
      <c r="D25" s="93">
        <v>0</v>
      </c>
      <c r="E25" s="93">
        <v>0</v>
      </c>
      <c r="F25" s="155"/>
    </row>
    <row r="26" spans="1:6" s="65" customFormat="1" ht="12.75">
      <c r="A26" s="21" t="s">
        <v>167</v>
      </c>
      <c r="B26" s="11" t="s">
        <v>213</v>
      </c>
      <c r="C26" s="6">
        <v>5056</v>
      </c>
      <c r="D26" s="93">
        <v>5911</v>
      </c>
      <c r="E26" s="93">
        <f>SUM(E25)</f>
        <v>0</v>
      </c>
      <c r="F26" s="155">
        <f t="shared" si="0"/>
        <v>0</v>
      </c>
    </row>
    <row r="27" spans="1:6">
      <c r="A27" s="42" t="s">
        <v>167</v>
      </c>
      <c r="B27" s="20" t="s">
        <v>214</v>
      </c>
      <c r="C27" s="10">
        <f>C25+C26</f>
        <v>67711</v>
      </c>
      <c r="D27" s="96">
        <f>SUM(D25:D26)</f>
        <v>5911</v>
      </c>
      <c r="E27" s="96">
        <f>SUM(E26)</f>
        <v>0</v>
      </c>
      <c r="F27" s="155">
        <f t="shared" si="0"/>
        <v>0</v>
      </c>
    </row>
    <row r="28" spans="1:6" s="68" customFormat="1">
      <c r="A28" s="184" t="s">
        <v>102</v>
      </c>
      <c r="B28" s="184"/>
      <c r="C28" s="36">
        <f>SUM(C13+C14+C20+C21+C27+C24)</f>
        <v>102236</v>
      </c>
      <c r="D28" s="92">
        <f>D13+D14+D20+D21+D24+D27</f>
        <v>43128</v>
      </c>
      <c r="E28" s="92">
        <f>E13+E14+E20+E21+E24</f>
        <v>33470</v>
      </c>
      <c r="F28" s="154">
        <f t="shared" si="0"/>
        <v>77.606195511036915</v>
      </c>
    </row>
    <row r="29" spans="1:6" s="68" customFormat="1">
      <c r="A29" s="54"/>
      <c r="B29" s="54"/>
      <c r="C29" s="55"/>
    </row>
    <row r="30" spans="1:6" s="68" customFormat="1" ht="14.25" customHeight="1">
      <c r="A30" s="186" t="s">
        <v>215</v>
      </c>
      <c r="B30" s="185" t="s">
        <v>209</v>
      </c>
      <c r="C30" s="187" t="s">
        <v>9</v>
      </c>
      <c r="D30" s="185" t="s">
        <v>231</v>
      </c>
      <c r="E30" s="188" t="s">
        <v>266</v>
      </c>
      <c r="F30" s="182" t="s">
        <v>265</v>
      </c>
    </row>
    <row r="31" spans="1:6" s="68" customFormat="1" ht="14.25" customHeight="1">
      <c r="A31" s="182"/>
      <c r="B31" s="188"/>
      <c r="C31" s="201"/>
      <c r="D31" s="188"/>
      <c r="E31" s="189"/>
      <c r="F31" s="183"/>
    </row>
    <row r="32" spans="1:6" s="68" customFormat="1" ht="18" customHeight="1">
      <c r="A32" s="190" t="s">
        <v>37</v>
      </c>
      <c r="B32" s="191"/>
      <c r="C32" s="191"/>
      <c r="D32" s="191"/>
      <c r="E32" s="147"/>
      <c r="F32" s="110"/>
    </row>
    <row r="33" spans="1:6" s="64" customFormat="1" ht="14.25" customHeight="1">
      <c r="A33" s="106" t="s">
        <v>69</v>
      </c>
      <c r="B33" s="106" t="s">
        <v>210</v>
      </c>
      <c r="C33" s="107">
        <v>5000</v>
      </c>
      <c r="D33" s="109">
        <v>5000</v>
      </c>
      <c r="E33" s="109">
        <v>2185</v>
      </c>
      <c r="F33" s="157">
        <f>E33/D33*100</f>
        <v>43.7</v>
      </c>
    </row>
    <row r="34" spans="1:6" s="64" customFormat="1" ht="14.25" customHeight="1">
      <c r="A34" s="5" t="s">
        <v>69</v>
      </c>
      <c r="B34" s="5" t="s">
        <v>211</v>
      </c>
      <c r="C34" s="8">
        <v>1350</v>
      </c>
      <c r="D34" s="6">
        <v>1350</v>
      </c>
      <c r="E34" s="6">
        <v>590</v>
      </c>
      <c r="F34" s="157">
        <f t="shared" ref="F34:F36" si="1">E34/D34*100</f>
        <v>43.703703703703702</v>
      </c>
    </row>
    <row r="35" spans="1:6" ht="14.25" customHeight="1">
      <c r="A35" s="14" t="s">
        <v>69</v>
      </c>
      <c r="B35" s="14" t="s">
        <v>12</v>
      </c>
      <c r="C35" s="56">
        <f>C33+C34</f>
        <v>6350</v>
      </c>
      <c r="D35" s="91">
        <f>SUM(D33:D34)</f>
        <v>6350</v>
      </c>
      <c r="E35" s="91">
        <f>SUM(E33:E34)</f>
        <v>2775</v>
      </c>
      <c r="F35" s="158">
        <f t="shared" si="1"/>
        <v>43.7007874015748</v>
      </c>
    </row>
    <row r="36" spans="1:6" s="69" customFormat="1" ht="18" customHeight="1">
      <c r="A36" s="184" t="s">
        <v>116</v>
      </c>
      <c r="B36" s="184"/>
      <c r="C36" s="46">
        <f>C35</f>
        <v>6350</v>
      </c>
      <c r="D36" s="92">
        <f>SUM(D35)</f>
        <v>6350</v>
      </c>
      <c r="E36" s="92">
        <f>SUM(E35)</f>
        <v>2775</v>
      </c>
      <c r="F36" s="158">
        <f t="shared" si="1"/>
        <v>43.7007874015748</v>
      </c>
    </row>
    <row r="37" spans="1:6" s="68" customFormat="1" ht="18" customHeight="1">
      <c r="A37" s="190" t="s">
        <v>38</v>
      </c>
      <c r="B37" s="191"/>
      <c r="C37" s="191"/>
      <c r="D37" s="191"/>
      <c r="E37" s="191"/>
      <c r="F37" s="191"/>
    </row>
    <row r="38" spans="1:6" s="68" customFormat="1" ht="18" customHeight="1">
      <c r="A38" s="14" t="s">
        <v>165</v>
      </c>
      <c r="B38" s="14" t="s">
        <v>249</v>
      </c>
      <c r="C38" s="102"/>
      <c r="D38" s="111">
        <v>7709</v>
      </c>
      <c r="E38" s="111">
        <v>7709</v>
      </c>
      <c r="F38" s="159">
        <f>E38/D38*100</f>
        <v>100</v>
      </c>
    </row>
    <row r="39" spans="1:6" s="68" customFormat="1">
      <c r="A39" s="5" t="s">
        <v>79</v>
      </c>
      <c r="B39" s="5" t="s">
        <v>221</v>
      </c>
      <c r="C39" s="8">
        <v>5000</v>
      </c>
      <c r="D39" s="93">
        <v>5000</v>
      </c>
      <c r="E39" s="93"/>
      <c r="F39" s="160">
        <f t="shared" ref="F39:F42" si="2">E39/D39*100</f>
        <v>0</v>
      </c>
    </row>
    <row r="40" spans="1:6" s="68" customFormat="1">
      <c r="A40" s="5" t="s">
        <v>79</v>
      </c>
      <c r="B40" s="5" t="s">
        <v>222</v>
      </c>
      <c r="C40" s="8">
        <v>1350</v>
      </c>
      <c r="D40" s="93">
        <v>1350</v>
      </c>
      <c r="E40" s="93">
        <v>589</v>
      </c>
      <c r="F40" s="160">
        <f t="shared" si="2"/>
        <v>43.629629629629626</v>
      </c>
    </row>
    <row r="41" spans="1:6" s="68" customFormat="1">
      <c r="A41" s="14" t="s">
        <v>79</v>
      </c>
      <c r="B41" s="14" t="s">
        <v>27</v>
      </c>
      <c r="C41" s="56">
        <f>C39+C40</f>
        <v>6350</v>
      </c>
      <c r="D41" s="91">
        <f>SUM(D39:D40)</f>
        <v>6350</v>
      </c>
      <c r="E41" s="91">
        <f>SUM(E39:E40)</f>
        <v>589</v>
      </c>
      <c r="F41" s="159">
        <f t="shared" si="2"/>
        <v>9.2755905511811019</v>
      </c>
    </row>
    <row r="42" spans="1:6" s="68" customFormat="1">
      <c r="A42" s="184" t="s">
        <v>102</v>
      </c>
      <c r="B42" s="184"/>
      <c r="C42" s="46">
        <f>C41</f>
        <v>6350</v>
      </c>
      <c r="D42" s="92">
        <f>SUM(D41+D38)</f>
        <v>14059</v>
      </c>
      <c r="E42" s="92">
        <f>E38+E41</f>
        <v>8298</v>
      </c>
      <c r="F42" s="161">
        <f t="shared" si="2"/>
        <v>59.022690091756168</v>
      </c>
    </row>
    <row r="43" spans="1:6" s="68" customFormat="1">
      <c r="A43" s="54"/>
      <c r="B43" s="54"/>
      <c r="C43" s="55"/>
    </row>
    <row r="44" spans="1:6" ht="14.25" customHeight="1">
      <c r="A44" s="186" t="s">
        <v>215</v>
      </c>
      <c r="B44" s="199" t="s">
        <v>177</v>
      </c>
      <c r="C44" s="187" t="s">
        <v>9</v>
      </c>
      <c r="D44" s="185" t="s">
        <v>231</v>
      </c>
      <c r="E44" s="188" t="s">
        <v>266</v>
      </c>
      <c r="F44" s="182" t="s">
        <v>265</v>
      </c>
    </row>
    <row r="45" spans="1:6" ht="14.25">
      <c r="A45" s="186"/>
      <c r="B45" s="199"/>
      <c r="C45" s="187"/>
      <c r="D45" s="185"/>
      <c r="E45" s="189"/>
      <c r="F45" s="183"/>
    </row>
    <row r="46" spans="1:6" ht="18" customHeight="1">
      <c r="A46" s="192" t="s">
        <v>37</v>
      </c>
      <c r="B46" s="193"/>
      <c r="C46" s="193"/>
      <c r="D46" s="193"/>
      <c r="E46" s="193"/>
      <c r="F46" s="193"/>
    </row>
    <row r="47" spans="1:6" ht="14.25">
      <c r="A47" s="87" t="s">
        <v>206</v>
      </c>
      <c r="B47" s="88" t="s">
        <v>207</v>
      </c>
      <c r="C47" s="89">
        <v>10000</v>
      </c>
      <c r="D47" s="112">
        <v>10000</v>
      </c>
      <c r="E47" s="112">
        <v>10000</v>
      </c>
      <c r="F47" s="163">
        <f>E47/D47*100</f>
        <v>100</v>
      </c>
    </row>
    <row r="48" spans="1:6" s="70" customFormat="1" ht="14.25">
      <c r="A48" s="57" t="s">
        <v>206</v>
      </c>
      <c r="B48" s="52" t="s">
        <v>208</v>
      </c>
      <c r="C48" s="53">
        <v>10000</v>
      </c>
      <c r="D48" s="94">
        <f>SUM(D47)</f>
        <v>10000</v>
      </c>
      <c r="E48" s="94">
        <f>SUM(E47)</f>
        <v>10000</v>
      </c>
      <c r="F48" s="164">
        <f t="shared" ref="F48:F49" si="3">E48/D48*100</f>
        <v>100</v>
      </c>
    </row>
    <row r="49" spans="1:6" s="69" customFormat="1">
      <c r="A49" s="202" t="s">
        <v>116</v>
      </c>
      <c r="B49" s="202"/>
      <c r="C49" s="113">
        <f>C48</f>
        <v>10000</v>
      </c>
      <c r="D49" s="114">
        <f>SUM(D48)</f>
        <v>10000</v>
      </c>
      <c r="E49" s="114">
        <f>SUM(E48)</f>
        <v>10000</v>
      </c>
      <c r="F49" s="165">
        <f t="shared" si="3"/>
        <v>100</v>
      </c>
    </row>
    <row r="50" spans="1:6" s="71" customFormat="1" ht="18" customHeight="1">
      <c r="A50" s="190" t="s">
        <v>38</v>
      </c>
      <c r="B50" s="191"/>
      <c r="C50" s="191"/>
      <c r="D50" s="191"/>
      <c r="E50" s="191"/>
      <c r="F50" s="191"/>
    </row>
    <row r="51" spans="1:6" s="65" customFormat="1" ht="12.75">
      <c r="A51" s="108" t="s">
        <v>80</v>
      </c>
      <c r="B51" s="115" t="s">
        <v>3</v>
      </c>
      <c r="C51" s="109">
        <v>2824</v>
      </c>
      <c r="D51" s="112">
        <v>2916</v>
      </c>
      <c r="E51" s="112">
        <v>2915</v>
      </c>
      <c r="F51" s="163">
        <f>E51/D51*100</f>
        <v>99.965706447187927</v>
      </c>
    </row>
    <row r="52" spans="1:6" s="65" customFormat="1" ht="12.75">
      <c r="A52" s="21" t="s">
        <v>80</v>
      </c>
      <c r="B52" s="11" t="s">
        <v>4</v>
      </c>
      <c r="C52" s="6">
        <v>487</v>
      </c>
      <c r="D52" s="93">
        <v>487</v>
      </c>
      <c r="E52" s="93">
        <v>482</v>
      </c>
      <c r="F52" s="163">
        <f t="shared" ref="F52:F65" si="4">E52/D52*100</f>
        <v>98.973305954825463</v>
      </c>
    </row>
    <row r="53" spans="1:6" s="67" customFormat="1" ht="14.25">
      <c r="A53" s="42" t="s">
        <v>80</v>
      </c>
      <c r="B53" s="20" t="s">
        <v>5</v>
      </c>
      <c r="C53" s="10">
        <f>SUM(C51+C52)</f>
        <v>3311</v>
      </c>
      <c r="D53" s="91">
        <f>SUM(D51:D52)</f>
        <v>3403</v>
      </c>
      <c r="E53" s="91">
        <f>SUM(E51:E52)</f>
        <v>3397</v>
      </c>
      <c r="F53" s="164">
        <f t="shared" si="4"/>
        <v>99.823684983837794</v>
      </c>
    </row>
    <row r="54" spans="1:6" s="67" customFormat="1" ht="14.25">
      <c r="A54" s="42" t="s">
        <v>96</v>
      </c>
      <c r="B54" s="20" t="s">
        <v>7</v>
      </c>
      <c r="C54" s="10">
        <v>940</v>
      </c>
      <c r="D54" s="91">
        <v>965</v>
      </c>
      <c r="E54" s="91">
        <v>914</v>
      </c>
      <c r="F54" s="163">
        <f t="shared" si="4"/>
        <v>94.715025906735747</v>
      </c>
    </row>
    <row r="55" spans="1:6" s="65" customFormat="1" ht="12.75">
      <c r="A55" s="21" t="s">
        <v>76</v>
      </c>
      <c r="B55" s="11" t="s">
        <v>98</v>
      </c>
      <c r="C55" s="6">
        <v>680</v>
      </c>
      <c r="D55" s="93">
        <v>680</v>
      </c>
      <c r="E55" s="93">
        <v>641</v>
      </c>
      <c r="F55" s="163">
        <f t="shared" si="4"/>
        <v>94.264705882352942</v>
      </c>
    </row>
    <row r="56" spans="1:6" s="65" customFormat="1" ht="12.75">
      <c r="A56" s="21" t="s">
        <v>90</v>
      </c>
      <c r="B56" s="11" t="s">
        <v>101</v>
      </c>
      <c r="C56" s="6">
        <v>2430</v>
      </c>
      <c r="D56" s="93">
        <v>2505</v>
      </c>
      <c r="E56" s="93">
        <v>1270</v>
      </c>
      <c r="F56" s="163">
        <f t="shared" si="4"/>
        <v>50.698602794411173</v>
      </c>
    </row>
    <row r="57" spans="1:6" s="65" customFormat="1" ht="12.75">
      <c r="A57" s="21" t="s">
        <v>94</v>
      </c>
      <c r="B57" s="11" t="s">
        <v>181</v>
      </c>
      <c r="C57" s="6">
        <v>610</v>
      </c>
      <c r="D57" s="93">
        <v>630</v>
      </c>
      <c r="E57" s="93">
        <v>356</v>
      </c>
      <c r="F57" s="163">
        <f t="shared" si="4"/>
        <v>56.507936507936506</v>
      </c>
    </row>
    <row r="58" spans="1:6" s="67" customFormat="1" ht="14.25">
      <c r="A58" s="42" t="s">
        <v>95</v>
      </c>
      <c r="B58" s="20" t="s">
        <v>8</v>
      </c>
      <c r="C58" s="10">
        <f>SUM(C55:C57)</f>
        <v>3720</v>
      </c>
      <c r="D58" s="91">
        <f>SUM(D55:D57)</f>
        <v>3815</v>
      </c>
      <c r="E58" s="91">
        <f>SUM(E55:E57)</f>
        <v>2267</v>
      </c>
      <c r="F58" s="164">
        <f t="shared" si="4"/>
        <v>59.423328964613361</v>
      </c>
    </row>
    <row r="59" spans="1:6" s="72" customFormat="1" ht="12.75">
      <c r="A59" s="21" t="s">
        <v>78</v>
      </c>
      <c r="B59" s="11" t="s">
        <v>217</v>
      </c>
      <c r="C59" s="6">
        <v>2362</v>
      </c>
      <c r="D59" s="93">
        <v>4130</v>
      </c>
      <c r="E59" s="93">
        <v>1766</v>
      </c>
      <c r="F59" s="163">
        <f t="shared" si="4"/>
        <v>42.760290556900728</v>
      </c>
    </row>
    <row r="60" spans="1:6" s="72" customFormat="1" ht="12.75">
      <c r="A60" s="21" t="s">
        <v>78</v>
      </c>
      <c r="B60" s="11" t="s">
        <v>183</v>
      </c>
      <c r="C60" s="6">
        <v>638</v>
      </c>
      <c r="D60" s="93">
        <v>870</v>
      </c>
      <c r="E60" s="93">
        <v>193</v>
      </c>
      <c r="F60" s="163">
        <f t="shared" si="4"/>
        <v>22.183908045977009</v>
      </c>
    </row>
    <row r="61" spans="1:6" s="73" customFormat="1" ht="14.25">
      <c r="A61" s="42" t="s">
        <v>78</v>
      </c>
      <c r="B61" s="20" t="s">
        <v>81</v>
      </c>
      <c r="C61" s="10">
        <f>C59+C60</f>
        <v>3000</v>
      </c>
      <c r="D61" s="91">
        <f>SUM(D59:D60)</f>
        <v>5000</v>
      </c>
      <c r="E61" s="91">
        <f>SUM(E59:E60)</f>
        <v>1959</v>
      </c>
      <c r="F61" s="164">
        <f t="shared" si="4"/>
        <v>39.18</v>
      </c>
    </row>
    <row r="62" spans="1:6" s="73" customFormat="1" ht="14.25">
      <c r="A62" s="21" t="s">
        <v>79</v>
      </c>
      <c r="B62" s="11" t="s">
        <v>250</v>
      </c>
      <c r="C62" s="10"/>
      <c r="D62" s="93">
        <v>1222</v>
      </c>
      <c r="E62" s="93">
        <v>1222</v>
      </c>
      <c r="F62" s="163">
        <f t="shared" si="4"/>
        <v>100</v>
      </c>
    </row>
    <row r="63" spans="1:6" s="73" customFormat="1" ht="14.25">
      <c r="A63" s="21" t="s">
        <v>79</v>
      </c>
      <c r="B63" s="11" t="s">
        <v>251</v>
      </c>
      <c r="C63" s="10"/>
      <c r="D63" s="93">
        <v>330</v>
      </c>
      <c r="E63" s="93">
        <v>330</v>
      </c>
      <c r="F63" s="163">
        <f t="shared" si="4"/>
        <v>100</v>
      </c>
    </row>
    <row r="64" spans="1:6" s="73" customFormat="1" ht="14.25">
      <c r="A64" s="42" t="s">
        <v>79</v>
      </c>
      <c r="B64" s="20" t="s">
        <v>252</v>
      </c>
      <c r="C64" s="10"/>
      <c r="D64" s="91">
        <f>SUM(D62:D63)</f>
        <v>1552</v>
      </c>
      <c r="E64" s="91">
        <f>SUM(E62:E63)</f>
        <v>1552</v>
      </c>
      <c r="F64" s="164">
        <f t="shared" si="4"/>
        <v>100</v>
      </c>
    </row>
    <row r="65" spans="1:6" s="69" customFormat="1">
      <c r="A65" s="184" t="s">
        <v>102</v>
      </c>
      <c r="B65" s="184"/>
      <c r="C65" s="36">
        <f>C54+C53+C58+C61</f>
        <v>10971</v>
      </c>
      <c r="D65" s="92">
        <f>D53+D54+D58+D61+D64</f>
        <v>14735</v>
      </c>
      <c r="E65" s="92">
        <f>E53+E54+E58+E61+E64</f>
        <v>10089</v>
      </c>
      <c r="F65" s="165">
        <f t="shared" si="4"/>
        <v>68.469630132337969</v>
      </c>
    </row>
    <row r="66" spans="1:6" s="74" customFormat="1" ht="18">
      <c r="A66" s="58"/>
      <c r="B66" s="1"/>
      <c r="C66" s="3"/>
    </row>
    <row r="67" spans="1:6" s="74" customFormat="1" ht="14.25" customHeight="1">
      <c r="A67" s="186" t="s">
        <v>215</v>
      </c>
      <c r="B67" s="185" t="s">
        <v>185</v>
      </c>
      <c r="C67" s="187" t="s">
        <v>9</v>
      </c>
      <c r="D67" s="185" t="s">
        <v>231</v>
      </c>
      <c r="E67" s="188" t="s">
        <v>266</v>
      </c>
      <c r="F67" s="182" t="s">
        <v>265</v>
      </c>
    </row>
    <row r="68" spans="1:6" s="74" customFormat="1" ht="14.25" customHeight="1">
      <c r="A68" s="186"/>
      <c r="B68" s="185"/>
      <c r="C68" s="187"/>
      <c r="D68" s="185"/>
      <c r="E68" s="189"/>
      <c r="F68" s="183"/>
    </row>
    <row r="69" spans="1:6" s="74" customFormat="1" ht="18" customHeight="1">
      <c r="A69" s="190" t="s">
        <v>38</v>
      </c>
      <c r="B69" s="191"/>
      <c r="C69" s="191"/>
      <c r="D69" s="191"/>
      <c r="E69" s="191"/>
      <c r="F69" s="191"/>
    </row>
    <row r="70" spans="1:6" s="64" customFormat="1" ht="12.75">
      <c r="A70" s="21" t="s">
        <v>76</v>
      </c>
      <c r="B70" s="11" t="s">
        <v>98</v>
      </c>
      <c r="C70" s="7">
        <v>600</v>
      </c>
      <c r="D70" s="6">
        <v>600</v>
      </c>
      <c r="E70" s="6"/>
      <c r="F70" s="21"/>
    </row>
    <row r="71" spans="1:6" s="64" customFormat="1" ht="12.75">
      <c r="A71" s="21" t="s">
        <v>90</v>
      </c>
      <c r="B71" s="11" t="s">
        <v>101</v>
      </c>
      <c r="C71" s="7">
        <v>2200</v>
      </c>
      <c r="D71" s="6">
        <v>2180</v>
      </c>
      <c r="E71" s="6">
        <v>2126</v>
      </c>
      <c r="F71" s="167">
        <f>E71/D71*100</f>
        <v>97.522935779816507</v>
      </c>
    </row>
    <row r="72" spans="1:6" s="64" customFormat="1" ht="12.75">
      <c r="A72" s="21" t="s">
        <v>92</v>
      </c>
      <c r="B72" s="11" t="s">
        <v>243</v>
      </c>
      <c r="C72" s="7"/>
      <c r="D72" s="6">
        <v>909</v>
      </c>
      <c r="E72" s="6">
        <v>909</v>
      </c>
      <c r="F72" s="167">
        <f t="shared" ref="F72:F78" si="5">E72/D72*100</f>
        <v>100</v>
      </c>
    </row>
    <row r="73" spans="1:6" s="64" customFormat="1" ht="12.75">
      <c r="A73" s="21" t="s">
        <v>94</v>
      </c>
      <c r="B73" s="11" t="s">
        <v>192</v>
      </c>
      <c r="C73" s="7">
        <v>756</v>
      </c>
      <c r="D73" s="6">
        <v>1022</v>
      </c>
      <c r="E73" s="6">
        <v>1022</v>
      </c>
      <c r="F73" s="167">
        <f t="shared" si="5"/>
        <v>100</v>
      </c>
    </row>
    <row r="74" spans="1:6" s="66" customFormat="1" ht="14.25">
      <c r="A74" s="42" t="s">
        <v>95</v>
      </c>
      <c r="B74" s="20" t="s">
        <v>2</v>
      </c>
      <c r="C74" s="22">
        <f>SUM(C70+C71+C73)</f>
        <v>3556</v>
      </c>
      <c r="D74" s="10">
        <f>SUM(D70:D73)</f>
        <v>4711</v>
      </c>
      <c r="E74" s="10">
        <f>SUM(E70:E73)</f>
        <v>4057</v>
      </c>
      <c r="F74" s="169">
        <f t="shared" si="5"/>
        <v>86.117597113139468</v>
      </c>
    </row>
    <row r="75" spans="1:6" s="64" customFormat="1" ht="12.75">
      <c r="A75" s="21" t="s">
        <v>79</v>
      </c>
      <c r="B75" s="11" t="s">
        <v>220</v>
      </c>
      <c r="C75" s="7">
        <v>4183</v>
      </c>
      <c r="D75" s="6">
        <v>3274</v>
      </c>
      <c r="E75" s="6">
        <v>0</v>
      </c>
      <c r="F75" s="167">
        <f t="shared" si="5"/>
        <v>0</v>
      </c>
    </row>
    <row r="76" spans="1:6" s="64" customFormat="1" ht="12.75">
      <c r="A76" s="21" t="s">
        <v>79</v>
      </c>
      <c r="B76" s="11" t="s">
        <v>184</v>
      </c>
      <c r="C76" s="7">
        <v>1129</v>
      </c>
      <c r="D76" s="6">
        <v>883</v>
      </c>
      <c r="E76" s="6">
        <v>0</v>
      </c>
      <c r="F76" s="167">
        <f t="shared" si="5"/>
        <v>0</v>
      </c>
    </row>
    <row r="77" spans="1:6" s="66" customFormat="1" ht="14.25">
      <c r="A77" s="42" t="s">
        <v>79</v>
      </c>
      <c r="B77" s="20" t="s">
        <v>27</v>
      </c>
      <c r="C77" s="22">
        <v>5312</v>
      </c>
      <c r="D77" s="10">
        <f>SUM(D75:D76)</f>
        <v>4157</v>
      </c>
      <c r="E77" s="10">
        <v>0</v>
      </c>
      <c r="F77" s="169">
        <f t="shared" si="5"/>
        <v>0</v>
      </c>
    </row>
    <row r="78" spans="1:6" s="58" customFormat="1" ht="18" customHeight="1">
      <c r="A78" s="184" t="s">
        <v>102</v>
      </c>
      <c r="B78" s="184"/>
      <c r="C78" s="41">
        <f>SUM(C74+C77)</f>
        <v>8868</v>
      </c>
      <c r="D78" s="44">
        <f>SUM(D74+D77)</f>
        <v>8868</v>
      </c>
      <c r="E78" s="44">
        <f>E74</f>
        <v>4057</v>
      </c>
      <c r="F78" s="170">
        <f t="shared" si="5"/>
        <v>45.748759585024807</v>
      </c>
    </row>
    <row r="79" spans="1:6" s="74" customFormat="1" ht="18">
      <c r="A79" s="58"/>
      <c r="B79" s="1"/>
      <c r="C79" s="3"/>
    </row>
    <row r="80" spans="1:6" ht="14.25" customHeight="1">
      <c r="A80" s="186" t="s">
        <v>215</v>
      </c>
      <c r="B80" s="185" t="s">
        <v>186</v>
      </c>
      <c r="C80" s="187" t="s">
        <v>9</v>
      </c>
      <c r="D80" s="185" t="s">
        <v>231</v>
      </c>
      <c r="E80" s="188" t="s">
        <v>266</v>
      </c>
      <c r="F80" s="182" t="s">
        <v>265</v>
      </c>
    </row>
    <row r="81" spans="1:6" ht="14.25">
      <c r="A81" s="186"/>
      <c r="B81" s="185"/>
      <c r="C81" s="187"/>
      <c r="D81" s="185"/>
      <c r="E81" s="189"/>
      <c r="F81" s="183"/>
    </row>
    <row r="82" spans="1:6" s="75" customFormat="1" ht="18" customHeight="1">
      <c r="A82" s="190" t="s">
        <v>38</v>
      </c>
      <c r="B82" s="191"/>
      <c r="C82" s="191"/>
      <c r="D82" s="191"/>
      <c r="E82" s="191"/>
      <c r="F82" s="191"/>
    </row>
    <row r="83" spans="1:6" s="65" customFormat="1" ht="12.75">
      <c r="A83" s="108" t="s">
        <v>103</v>
      </c>
      <c r="B83" s="115" t="s">
        <v>50</v>
      </c>
      <c r="C83" s="116">
        <v>15</v>
      </c>
      <c r="D83" s="112">
        <v>80</v>
      </c>
      <c r="E83" s="112">
        <v>77</v>
      </c>
      <c r="F83" s="163">
        <f>E83/D83*100</f>
        <v>96.25</v>
      </c>
    </row>
    <row r="84" spans="1:6" s="65" customFormat="1" ht="12.75">
      <c r="A84" s="21" t="s">
        <v>104</v>
      </c>
      <c r="B84" s="11" t="s">
        <v>51</v>
      </c>
      <c r="C84" s="7">
        <v>120</v>
      </c>
      <c r="D84" s="93">
        <v>516</v>
      </c>
      <c r="E84" s="93">
        <v>493</v>
      </c>
      <c r="F84" s="163">
        <f t="shared" ref="F84:F86" si="6">E84/D84*100</f>
        <v>95.542635658914733</v>
      </c>
    </row>
    <row r="85" spans="1:6" s="67" customFormat="1" ht="14.25">
      <c r="A85" s="42" t="s">
        <v>105</v>
      </c>
      <c r="B85" s="20" t="s">
        <v>106</v>
      </c>
      <c r="C85" s="22">
        <f>SUM(C83:C84)</f>
        <v>135</v>
      </c>
      <c r="D85" s="91">
        <f>SUM(D83:D84)</f>
        <v>596</v>
      </c>
      <c r="E85" s="91">
        <f>SUM(E83:E84)</f>
        <v>570</v>
      </c>
      <c r="F85" s="164">
        <f t="shared" si="6"/>
        <v>95.637583892617457</v>
      </c>
    </row>
    <row r="86" spans="1:6" s="68" customFormat="1" ht="18" customHeight="1">
      <c r="A86" s="184" t="s">
        <v>102</v>
      </c>
      <c r="B86" s="184"/>
      <c r="C86" s="41">
        <f>SUM(C85)</f>
        <v>135</v>
      </c>
      <c r="D86" s="92">
        <f>SUM(D85)</f>
        <v>596</v>
      </c>
      <c r="E86" s="92">
        <f>SUM(E85)</f>
        <v>570</v>
      </c>
      <c r="F86" s="165">
        <f t="shared" si="6"/>
        <v>95.637583892617457</v>
      </c>
    </row>
    <row r="87" spans="1:6" s="76" customFormat="1" ht="18">
      <c r="A87" s="58"/>
      <c r="B87" s="1"/>
      <c r="C87" s="2"/>
    </row>
    <row r="88" spans="1:6" s="75" customFormat="1" ht="14.25" customHeight="1">
      <c r="A88" s="186" t="s">
        <v>215</v>
      </c>
      <c r="B88" s="185" t="s">
        <v>187</v>
      </c>
      <c r="C88" s="187" t="s">
        <v>9</v>
      </c>
      <c r="D88" s="185" t="s">
        <v>231</v>
      </c>
      <c r="E88" s="188" t="s">
        <v>266</v>
      </c>
      <c r="F88" s="182" t="s">
        <v>265</v>
      </c>
    </row>
    <row r="89" spans="1:6" s="75" customFormat="1" ht="14.25" customHeight="1">
      <c r="A89" s="186"/>
      <c r="B89" s="185"/>
      <c r="C89" s="187"/>
      <c r="D89" s="185"/>
      <c r="E89" s="189"/>
      <c r="F89" s="183"/>
    </row>
    <row r="90" spans="1:6" s="75" customFormat="1" ht="18" customHeight="1">
      <c r="A90" s="190" t="s">
        <v>38</v>
      </c>
      <c r="B90" s="191"/>
      <c r="C90" s="191"/>
      <c r="D90" s="191"/>
      <c r="E90" s="191"/>
      <c r="F90" s="191"/>
    </row>
    <row r="91" spans="1:6" s="65" customFormat="1" ht="12.75">
      <c r="A91" s="21" t="s">
        <v>107</v>
      </c>
      <c r="B91" s="11" t="s">
        <v>82</v>
      </c>
      <c r="C91" s="7">
        <v>50</v>
      </c>
      <c r="D91" s="93">
        <v>50</v>
      </c>
      <c r="E91" s="93">
        <v>35</v>
      </c>
      <c r="F91" s="163">
        <f>E91/D91*100</f>
        <v>70</v>
      </c>
    </row>
    <row r="92" spans="1:6" s="65" customFormat="1" ht="12.75">
      <c r="A92" s="21" t="s">
        <v>108</v>
      </c>
      <c r="B92" s="11" t="s">
        <v>253</v>
      </c>
      <c r="C92" s="7">
        <v>600</v>
      </c>
      <c r="D92" s="93">
        <v>600</v>
      </c>
      <c r="E92" s="93">
        <v>591</v>
      </c>
      <c r="F92" s="163">
        <f t="shared" ref="F92:F97" si="7">E92/D92*100</f>
        <v>98.5</v>
      </c>
    </row>
    <row r="93" spans="1:6" s="65" customFormat="1" ht="12.75">
      <c r="A93" s="21" t="s">
        <v>109</v>
      </c>
      <c r="B93" s="11" t="s">
        <v>188</v>
      </c>
      <c r="C93" s="7">
        <v>1300</v>
      </c>
      <c r="D93" s="93">
        <v>1300</v>
      </c>
      <c r="E93" s="93">
        <v>636</v>
      </c>
      <c r="F93" s="163">
        <f t="shared" si="7"/>
        <v>48.923076923076927</v>
      </c>
    </row>
    <row r="94" spans="1:6" s="65" customFormat="1" ht="12.75">
      <c r="A94" s="21" t="s">
        <v>110</v>
      </c>
      <c r="B94" s="11" t="s">
        <v>111</v>
      </c>
      <c r="C94" s="7">
        <v>250</v>
      </c>
      <c r="D94" s="93">
        <v>250</v>
      </c>
      <c r="E94" s="93">
        <v>0</v>
      </c>
      <c r="F94" s="163">
        <f t="shared" si="7"/>
        <v>0</v>
      </c>
    </row>
    <row r="95" spans="1:6" s="67" customFormat="1" ht="14.25">
      <c r="A95" s="42" t="s">
        <v>105</v>
      </c>
      <c r="B95" s="20" t="s">
        <v>106</v>
      </c>
      <c r="C95" s="22">
        <f>SUM(C91:C94)</f>
        <v>2200</v>
      </c>
      <c r="D95" s="91">
        <f>SUM(D91:D94)</f>
        <v>2200</v>
      </c>
      <c r="E95" s="91">
        <f>SUM(E91:E94)</f>
        <v>1262</v>
      </c>
      <c r="F95" s="164">
        <f t="shared" si="7"/>
        <v>57.36363636363636</v>
      </c>
    </row>
    <row r="96" spans="1:6" s="67" customFormat="1" ht="14.25">
      <c r="A96" s="42" t="s">
        <v>254</v>
      </c>
      <c r="B96" s="20" t="s">
        <v>255</v>
      </c>
      <c r="C96" s="22"/>
      <c r="D96" s="91">
        <v>100</v>
      </c>
      <c r="E96" s="91">
        <v>100</v>
      </c>
      <c r="F96" s="164">
        <f t="shared" si="7"/>
        <v>100</v>
      </c>
    </row>
    <row r="97" spans="1:6" s="68" customFormat="1">
      <c r="A97" s="184" t="s">
        <v>102</v>
      </c>
      <c r="B97" s="184"/>
      <c r="C97" s="41">
        <f>SUM(C95)</f>
        <v>2200</v>
      </c>
      <c r="D97" s="92">
        <f>SUM(D95+D96)</f>
        <v>2300</v>
      </c>
      <c r="E97" s="92">
        <f>E95+E96</f>
        <v>1362</v>
      </c>
      <c r="F97" s="165">
        <f t="shared" si="7"/>
        <v>59.217391304347821</v>
      </c>
    </row>
    <row r="98" spans="1:6" s="75" customFormat="1" ht="18">
      <c r="A98" s="58"/>
      <c r="B98" s="1"/>
      <c r="C98" s="2"/>
    </row>
    <row r="99" spans="1:6" s="75" customFormat="1" ht="14.25" customHeight="1">
      <c r="A99" s="186" t="s">
        <v>215</v>
      </c>
      <c r="B99" s="185" t="s">
        <v>189</v>
      </c>
      <c r="C99" s="187" t="s">
        <v>9</v>
      </c>
      <c r="D99" s="185" t="s">
        <v>231</v>
      </c>
      <c r="E99" s="188" t="s">
        <v>266</v>
      </c>
      <c r="F99" s="182" t="s">
        <v>265</v>
      </c>
    </row>
    <row r="100" spans="1:6" s="75" customFormat="1" ht="14.25" customHeight="1">
      <c r="A100" s="186"/>
      <c r="B100" s="185"/>
      <c r="C100" s="187"/>
      <c r="D100" s="185"/>
      <c r="E100" s="189"/>
      <c r="F100" s="183"/>
    </row>
    <row r="101" spans="1:6" s="75" customFormat="1" ht="18" customHeight="1">
      <c r="A101" s="190" t="s">
        <v>37</v>
      </c>
      <c r="B101" s="191"/>
      <c r="C101" s="191"/>
      <c r="D101" s="191"/>
      <c r="E101" s="191"/>
      <c r="F101" s="191"/>
    </row>
    <row r="102" spans="1:6" s="64" customFormat="1" ht="12.75">
      <c r="A102" s="108" t="s">
        <v>117</v>
      </c>
      <c r="B102" s="115" t="s">
        <v>34</v>
      </c>
      <c r="C102" s="116">
        <v>153</v>
      </c>
      <c r="D102" s="109">
        <v>258</v>
      </c>
      <c r="E102" s="109">
        <v>246</v>
      </c>
      <c r="F102" s="167">
        <f>E102/D102*100</f>
        <v>95.348837209302332</v>
      </c>
    </row>
    <row r="103" spans="1:6" s="64" customFormat="1" ht="12.75">
      <c r="A103" s="21" t="s">
        <v>118</v>
      </c>
      <c r="B103" s="5" t="s">
        <v>40</v>
      </c>
      <c r="C103" s="8">
        <v>567</v>
      </c>
      <c r="D103" s="6">
        <v>957</v>
      </c>
      <c r="E103" s="6">
        <v>909</v>
      </c>
      <c r="F103" s="167">
        <f t="shared" ref="F103:F108" si="8">E103/D103*100</f>
        <v>94.984326018808773</v>
      </c>
    </row>
    <row r="104" spans="1:6" s="65" customFormat="1" ht="12.75">
      <c r="A104" s="21" t="s">
        <v>119</v>
      </c>
      <c r="B104" s="5" t="s">
        <v>212</v>
      </c>
      <c r="C104" s="12">
        <v>3600</v>
      </c>
      <c r="D104" s="93">
        <v>3850</v>
      </c>
      <c r="E104" s="93">
        <v>4542</v>
      </c>
      <c r="F104" s="167">
        <f t="shared" si="8"/>
        <v>117.97402597402598</v>
      </c>
    </row>
    <row r="105" spans="1:6" s="67" customFormat="1" ht="14.25">
      <c r="A105" s="42" t="s">
        <v>69</v>
      </c>
      <c r="B105" s="14" t="s">
        <v>120</v>
      </c>
      <c r="C105" s="23">
        <f>SUM(C102:C104)</f>
        <v>4320</v>
      </c>
      <c r="D105" s="91">
        <f>SUM(D102:D104)</f>
        <v>5065</v>
      </c>
      <c r="E105" s="91">
        <f>SUM(E102:E104)</f>
        <v>5697</v>
      </c>
      <c r="F105" s="169">
        <f t="shared" si="8"/>
        <v>112.47778874629813</v>
      </c>
    </row>
    <row r="106" spans="1:6" s="65" customFormat="1" ht="12.75">
      <c r="A106" s="21" t="s">
        <v>121</v>
      </c>
      <c r="B106" s="5" t="s">
        <v>190</v>
      </c>
      <c r="C106" s="12">
        <v>100</v>
      </c>
      <c r="D106" s="93">
        <v>100</v>
      </c>
      <c r="E106" s="93">
        <v>83</v>
      </c>
      <c r="F106" s="167">
        <f t="shared" si="8"/>
        <v>83</v>
      </c>
    </row>
    <row r="107" spans="1:6" s="67" customFormat="1" ht="14.25">
      <c r="A107" s="18" t="s">
        <v>122</v>
      </c>
      <c r="B107" s="14" t="s">
        <v>123</v>
      </c>
      <c r="C107" s="23">
        <f>SUM(C106)</f>
        <v>100</v>
      </c>
      <c r="D107" s="91">
        <f>SUM(D106)</f>
        <v>100</v>
      </c>
      <c r="E107" s="91">
        <f>SUM(E106)</f>
        <v>83</v>
      </c>
      <c r="F107" s="169">
        <f t="shared" si="8"/>
        <v>83</v>
      </c>
    </row>
    <row r="108" spans="1:6" s="68" customFormat="1">
      <c r="A108" s="184" t="s">
        <v>116</v>
      </c>
      <c r="B108" s="184"/>
      <c r="C108" s="43">
        <f>SUM(C105+C107)</f>
        <v>4420</v>
      </c>
      <c r="D108" s="92">
        <f>SUM(D105+D107)</f>
        <v>5165</v>
      </c>
      <c r="E108" s="92">
        <f>E105+E107</f>
        <v>5780</v>
      </c>
      <c r="F108" s="170">
        <f t="shared" si="8"/>
        <v>111.90706679574056</v>
      </c>
    </row>
    <row r="109" spans="1:6" s="75" customFormat="1" ht="18" customHeight="1">
      <c r="A109" s="190" t="s">
        <v>38</v>
      </c>
      <c r="B109" s="191"/>
      <c r="C109" s="191"/>
      <c r="D109" s="191"/>
      <c r="E109" s="191"/>
      <c r="F109" s="191"/>
    </row>
    <row r="110" spans="1:6" s="65" customFormat="1" ht="12.75">
      <c r="A110" s="108" t="s">
        <v>124</v>
      </c>
      <c r="B110" s="115" t="s">
        <v>35</v>
      </c>
      <c r="C110" s="116">
        <v>567</v>
      </c>
      <c r="D110" s="112">
        <v>957</v>
      </c>
      <c r="E110" s="112">
        <v>884</v>
      </c>
      <c r="F110" s="163">
        <f>E110/D110*100</f>
        <v>92.371995820271678</v>
      </c>
    </row>
    <row r="111" spans="1:6" s="65" customFormat="1" ht="12.75">
      <c r="A111" s="21" t="s">
        <v>74</v>
      </c>
      <c r="B111" s="11" t="s">
        <v>36</v>
      </c>
      <c r="C111" s="7">
        <v>153</v>
      </c>
      <c r="D111" s="93">
        <v>279</v>
      </c>
      <c r="E111" s="93">
        <v>261</v>
      </c>
      <c r="F111" s="163">
        <f t="shared" ref="F111:F117" si="9">E111/D111*100</f>
        <v>93.548387096774192</v>
      </c>
    </row>
    <row r="112" spans="1:6" s="65" customFormat="1" ht="12.75">
      <c r="A112" s="21" t="s">
        <v>100</v>
      </c>
      <c r="B112" s="11" t="s">
        <v>83</v>
      </c>
      <c r="C112" s="7">
        <v>350</v>
      </c>
      <c r="D112" s="93">
        <v>350</v>
      </c>
      <c r="E112" s="93">
        <v>311</v>
      </c>
      <c r="F112" s="163">
        <f t="shared" si="9"/>
        <v>88.857142857142861</v>
      </c>
    </row>
    <row r="113" spans="1:6" s="65" customFormat="1" ht="12.75">
      <c r="A113" s="21" t="s">
        <v>73</v>
      </c>
      <c r="B113" s="11" t="s">
        <v>84</v>
      </c>
      <c r="C113" s="7">
        <v>300</v>
      </c>
      <c r="D113" s="93">
        <v>300</v>
      </c>
      <c r="E113" s="93">
        <v>206</v>
      </c>
      <c r="F113" s="163">
        <f t="shared" si="9"/>
        <v>68.666666666666671</v>
      </c>
    </row>
    <row r="114" spans="1:6" s="67" customFormat="1" ht="14.25">
      <c r="A114" s="42" t="s">
        <v>95</v>
      </c>
      <c r="B114" s="20" t="s">
        <v>2</v>
      </c>
      <c r="C114" s="22">
        <f>SUM(C110:C113)</f>
        <v>1370</v>
      </c>
      <c r="D114" s="91">
        <f>SUM(D110:D113)</f>
        <v>1886</v>
      </c>
      <c r="E114" s="91">
        <f>SUM(E110:E113)</f>
        <v>1662</v>
      </c>
      <c r="F114" s="164">
        <f t="shared" si="9"/>
        <v>88.123011664899252</v>
      </c>
    </row>
    <row r="115" spans="1:6" s="67" customFormat="1" ht="14.25">
      <c r="A115" s="21" t="s">
        <v>233</v>
      </c>
      <c r="B115" s="11" t="s">
        <v>236</v>
      </c>
      <c r="C115" s="7"/>
      <c r="D115" s="93">
        <v>2500</v>
      </c>
      <c r="E115" s="93">
        <v>2192</v>
      </c>
      <c r="F115" s="163">
        <f t="shared" si="9"/>
        <v>87.68</v>
      </c>
    </row>
    <row r="116" spans="1:6" s="67" customFormat="1" ht="14.25">
      <c r="A116" s="21" t="s">
        <v>234</v>
      </c>
      <c r="B116" s="11" t="s">
        <v>238</v>
      </c>
      <c r="C116" s="7"/>
      <c r="D116" s="93">
        <v>578</v>
      </c>
      <c r="E116" s="93">
        <v>505</v>
      </c>
      <c r="F116" s="163">
        <f t="shared" si="9"/>
        <v>87.370242214532865</v>
      </c>
    </row>
    <row r="117" spans="1:6" s="68" customFormat="1">
      <c r="A117" s="184" t="s">
        <v>102</v>
      </c>
      <c r="B117" s="184"/>
      <c r="C117" s="41">
        <f>SUM(C114)</f>
        <v>1370</v>
      </c>
      <c r="D117" s="92">
        <f>D114+D115+D116</f>
        <v>4964</v>
      </c>
      <c r="E117" s="92">
        <f>E114+E115+E116</f>
        <v>4359</v>
      </c>
      <c r="F117" s="165">
        <f t="shared" si="9"/>
        <v>87.812248186946007</v>
      </c>
    </row>
    <row r="118" spans="1:6" ht="18">
      <c r="B118" s="200"/>
      <c r="C118" s="200"/>
    </row>
    <row r="119" spans="1:6" ht="14.25" customHeight="1">
      <c r="A119" s="186" t="s">
        <v>215</v>
      </c>
      <c r="B119" s="185" t="s">
        <v>191</v>
      </c>
      <c r="C119" s="187" t="s">
        <v>9</v>
      </c>
      <c r="D119" s="185" t="s">
        <v>231</v>
      </c>
      <c r="E119" s="188" t="s">
        <v>266</v>
      </c>
      <c r="F119" s="182" t="s">
        <v>265</v>
      </c>
    </row>
    <row r="120" spans="1:6" ht="14.25">
      <c r="A120" s="186"/>
      <c r="B120" s="185"/>
      <c r="C120" s="187"/>
      <c r="D120" s="185"/>
      <c r="E120" s="189"/>
      <c r="F120" s="183"/>
    </row>
    <row r="121" spans="1:6" s="77" customFormat="1" ht="18" customHeight="1">
      <c r="A121" s="190" t="s">
        <v>38</v>
      </c>
      <c r="B121" s="191"/>
      <c r="C121" s="191"/>
      <c r="D121" s="191"/>
      <c r="E121" s="191"/>
      <c r="F121" s="191"/>
    </row>
    <row r="122" spans="1:6" s="65" customFormat="1" ht="12.75">
      <c r="A122" s="21" t="s">
        <v>90</v>
      </c>
      <c r="B122" s="11" t="s">
        <v>91</v>
      </c>
      <c r="C122" s="6">
        <v>3150</v>
      </c>
      <c r="D122" s="93">
        <v>3150</v>
      </c>
      <c r="E122" s="93">
        <v>2182</v>
      </c>
      <c r="F122" s="163">
        <f>E122/D122*100</f>
        <v>69.269841269841265</v>
      </c>
    </row>
    <row r="123" spans="1:6" s="65" customFormat="1" ht="12.75">
      <c r="A123" s="21" t="s">
        <v>94</v>
      </c>
      <c r="B123" s="11" t="s">
        <v>192</v>
      </c>
      <c r="C123" s="6">
        <v>792</v>
      </c>
      <c r="D123" s="93">
        <v>792</v>
      </c>
      <c r="E123" s="93">
        <v>555</v>
      </c>
      <c r="F123" s="163">
        <f t="shared" ref="F123:F125" si="10">E123/D123*100</f>
        <v>70.075757575757578</v>
      </c>
    </row>
    <row r="124" spans="1:6" s="67" customFormat="1">
      <c r="A124" s="37" t="s">
        <v>95</v>
      </c>
      <c r="B124" s="20" t="s">
        <v>2</v>
      </c>
      <c r="C124" s="10">
        <f>SUM(C122+C123)</f>
        <v>3942</v>
      </c>
      <c r="D124" s="91">
        <f>SUM(D122:D123)</f>
        <v>3942</v>
      </c>
      <c r="E124" s="91">
        <f>SUM(E122:E123)</f>
        <v>2737</v>
      </c>
      <c r="F124" s="164">
        <f t="shared" si="10"/>
        <v>69.431760527650937</v>
      </c>
    </row>
    <row r="125" spans="1:6" s="68" customFormat="1">
      <c r="A125" s="184" t="s">
        <v>102</v>
      </c>
      <c r="B125" s="184"/>
      <c r="C125" s="36">
        <f>SUM(C124)</f>
        <v>3942</v>
      </c>
      <c r="D125" s="92">
        <f>SUM(D124)</f>
        <v>3942</v>
      </c>
      <c r="E125" s="92">
        <f>SUM(E124)</f>
        <v>2737</v>
      </c>
      <c r="F125" s="165">
        <f t="shared" si="10"/>
        <v>69.431760527650937</v>
      </c>
    </row>
    <row r="126" spans="1:6">
      <c r="B126" s="24"/>
      <c r="C126" s="25"/>
    </row>
    <row r="127" spans="1:6" s="71" customFormat="1" ht="14.25" customHeight="1">
      <c r="A127" s="186" t="s">
        <v>215</v>
      </c>
      <c r="B127" s="185" t="s">
        <v>246</v>
      </c>
      <c r="C127" s="187" t="s">
        <v>9</v>
      </c>
      <c r="D127" s="185" t="s">
        <v>231</v>
      </c>
      <c r="E127" s="188" t="s">
        <v>266</v>
      </c>
      <c r="F127" s="182" t="s">
        <v>265</v>
      </c>
    </row>
    <row r="128" spans="1:6" s="71" customFormat="1" ht="14.25">
      <c r="A128" s="186"/>
      <c r="B128" s="185"/>
      <c r="C128" s="187"/>
      <c r="D128" s="185"/>
      <c r="E128" s="189"/>
      <c r="F128" s="183"/>
    </row>
    <row r="129" spans="1:6" s="75" customFormat="1" ht="18" customHeight="1">
      <c r="A129" s="190" t="s">
        <v>37</v>
      </c>
      <c r="B129" s="191"/>
      <c r="C129" s="191"/>
      <c r="D129" s="191"/>
      <c r="E129" s="191"/>
      <c r="F129" s="191"/>
    </row>
    <row r="130" spans="1:6" s="65" customFormat="1" ht="12.75">
      <c r="A130" s="21" t="s">
        <v>125</v>
      </c>
      <c r="B130" s="11" t="s">
        <v>127</v>
      </c>
      <c r="C130" s="6">
        <v>35500</v>
      </c>
      <c r="D130" s="93">
        <v>40169</v>
      </c>
      <c r="E130" s="93">
        <v>40169</v>
      </c>
      <c r="F130" s="163">
        <f>E130/D130*100</f>
        <v>100</v>
      </c>
    </row>
    <row r="131" spans="1:6" s="67" customFormat="1" ht="14.25">
      <c r="A131" s="42" t="s">
        <v>126</v>
      </c>
      <c r="B131" s="20" t="s">
        <v>128</v>
      </c>
      <c r="C131" s="10">
        <f>C130</f>
        <v>35500</v>
      </c>
      <c r="D131" s="91">
        <f t="shared" ref="D131:D132" si="11">SUM(D130)</f>
        <v>40169</v>
      </c>
      <c r="E131" s="91">
        <f>SUM(E130)</f>
        <v>40169</v>
      </c>
      <c r="F131" s="164">
        <f t="shared" ref="F131:F132" si="12">E131/D131*100</f>
        <v>100</v>
      </c>
    </row>
    <row r="132" spans="1:6" s="79" customFormat="1">
      <c r="A132" s="184" t="s">
        <v>116</v>
      </c>
      <c r="B132" s="184"/>
      <c r="C132" s="44">
        <f>C131</f>
        <v>35500</v>
      </c>
      <c r="D132" s="92">
        <f t="shared" si="11"/>
        <v>40169</v>
      </c>
      <c r="E132" s="92">
        <f>SUM(E131)</f>
        <v>40169</v>
      </c>
      <c r="F132" s="165">
        <f t="shared" si="12"/>
        <v>100</v>
      </c>
    </row>
    <row r="133" spans="1:6" s="76" customFormat="1" ht="18">
      <c r="A133" s="58"/>
      <c r="B133" s="1"/>
      <c r="C133" s="4"/>
    </row>
    <row r="134" spans="1:6" ht="14.25" customHeight="1">
      <c r="A134" s="186" t="s">
        <v>215</v>
      </c>
      <c r="B134" s="185" t="s">
        <v>267</v>
      </c>
      <c r="C134" s="187" t="s">
        <v>9</v>
      </c>
      <c r="D134" s="185" t="s">
        <v>231</v>
      </c>
      <c r="E134" s="188" t="s">
        <v>266</v>
      </c>
      <c r="F134" s="182" t="s">
        <v>265</v>
      </c>
    </row>
    <row r="135" spans="1:6" ht="14.25">
      <c r="A135" s="186"/>
      <c r="B135" s="185"/>
      <c r="C135" s="187"/>
      <c r="D135" s="185"/>
      <c r="E135" s="189"/>
      <c r="F135" s="183"/>
    </row>
    <row r="136" spans="1:6" s="77" customFormat="1" ht="18" customHeight="1">
      <c r="A136" s="190" t="s">
        <v>37</v>
      </c>
      <c r="B136" s="191"/>
      <c r="C136" s="191"/>
      <c r="D136" s="191"/>
      <c r="E136" s="191"/>
      <c r="F136" s="191"/>
    </row>
    <row r="137" spans="1:6" s="65" customFormat="1" ht="12.75">
      <c r="A137" s="108" t="s">
        <v>119</v>
      </c>
      <c r="B137" s="115" t="s">
        <v>193</v>
      </c>
      <c r="C137" s="109">
        <v>7096</v>
      </c>
      <c r="D137" s="112">
        <v>7186</v>
      </c>
      <c r="E137" s="112">
        <v>8143</v>
      </c>
      <c r="F137" s="163">
        <f>E137/D137*100</f>
        <v>113.31756192596715</v>
      </c>
    </row>
    <row r="138" spans="1:6" s="65" customFormat="1" ht="12.75">
      <c r="A138" s="21" t="s">
        <v>117</v>
      </c>
      <c r="B138" s="11" t="s">
        <v>25</v>
      </c>
      <c r="C138" s="6">
        <v>1916</v>
      </c>
      <c r="D138" s="93">
        <v>1939</v>
      </c>
      <c r="E138" s="93">
        <v>2198</v>
      </c>
      <c r="F138" s="163">
        <f t="shared" ref="F138:F141" si="13">E138/D138*100</f>
        <v>113.35740072202165</v>
      </c>
    </row>
    <row r="139" spans="1:6" s="67" customFormat="1" ht="14.25">
      <c r="A139" s="42" t="s">
        <v>69</v>
      </c>
      <c r="B139" s="20" t="s">
        <v>12</v>
      </c>
      <c r="C139" s="10">
        <f>SUM(C137:C138)</f>
        <v>9012</v>
      </c>
      <c r="D139" s="91">
        <f>SUM(D137:D138)</f>
        <v>9125</v>
      </c>
      <c r="E139" s="91">
        <f>SUM(E137:E138)</f>
        <v>10341</v>
      </c>
      <c r="F139" s="164">
        <f t="shared" si="13"/>
        <v>113.32602739726028</v>
      </c>
    </row>
    <row r="140" spans="1:6" s="67" customFormat="1" ht="14.25">
      <c r="A140" s="42" t="s">
        <v>129</v>
      </c>
      <c r="B140" s="20" t="s">
        <v>130</v>
      </c>
      <c r="C140" s="10">
        <v>389</v>
      </c>
      <c r="D140" s="91">
        <v>530</v>
      </c>
      <c r="E140" s="91">
        <v>530</v>
      </c>
      <c r="F140" s="164">
        <f t="shared" si="13"/>
        <v>100</v>
      </c>
    </row>
    <row r="141" spans="1:6" s="68" customFormat="1">
      <c r="A141" s="194" t="s">
        <v>116</v>
      </c>
      <c r="B141" s="194"/>
      <c r="C141" s="117">
        <f>SUM(C139+C140)</f>
        <v>9401</v>
      </c>
      <c r="D141" s="114">
        <f>SUM(D139:D140)</f>
        <v>9655</v>
      </c>
      <c r="E141" s="114">
        <f>E139+E140</f>
        <v>10871</v>
      </c>
      <c r="F141" s="165">
        <f t="shared" si="13"/>
        <v>112.594510616261</v>
      </c>
    </row>
    <row r="142" spans="1:6" s="75" customFormat="1" ht="18" customHeight="1">
      <c r="A142" s="190" t="s">
        <v>38</v>
      </c>
      <c r="B142" s="191"/>
      <c r="C142" s="191"/>
      <c r="D142" s="191"/>
      <c r="E142" s="191"/>
      <c r="F142" s="191"/>
    </row>
    <row r="143" spans="1:6" s="67" customFormat="1" ht="14.25">
      <c r="A143" s="118" t="s">
        <v>80</v>
      </c>
      <c r="B143" s="119" t="s">
        <v>131</v>
      </c>
      <c r="C143" s="120">
        <v>3813</v>
      </c>
      <c r="D143" s="121">
        <v>3323</v>
      </c>
      <c r="E143" s="121">
        <v>3228</v>
      </c>
      <c r="F143" s="164">
        <f>E143/D143*100</f>
        <v>97.141137526331633</v>
      </c>
    </row>
    <row r="144" spans="1:6" s="67" customFormat="1" ht="14.25">
      <c r="A144" s="42" t="s">
        <v>96</v>
      </c>
      <c r="B144" s="26" t="s">
        <v>132</v>
      </c>
      <c r="C144" s="13">
        <v>1104</v>
      </c>
      <c r="D144" s="91">
        <v>987</v>
      </c>
      <c r="E144" s="91">
        <v>698</v>
      </c>
      <c r="F144" s="162">
        <f t="shared" ref="F144:F155" si="14">E144/D144*100</f>
        <v>70.719351570415398</v>
      </c>
    </row>
    <row r="145" spans="1:6" s="65" customFormat="1" ht="12.75">
      <c r="A145" s="21" t="s">
        <v>76</v>
      </c>
      <c r="B145" s="84" t="s">
        <v>98</v>
      </c>
      <c r="C145" s="9">
        <v>4685</v>
      </c>
      <c r="D145" s="93">
        <v>4519</v>
      </c>
      <c r="E145" s="93">
        <v>4445</v>
      </c>
      <c r="F145" s="163">
        <f t="shared" si="14"/>
        <v>98.362469572914364</v>
      </c>
    </row>
    <row r="146" spans="1:6" s="65" customFormat="1" ht="12.75">
      <c r="A146" s="21" t="s">
        <v>75</v>
      </c>
      <c r="B146" s="84" t="s">
        <v>89</v>
      </c>
      <c r="C146" s="9">
        <v>50</v>
      </c>
      <c r="D146" s="93">
        <v>35</v>
      </c>
      <c r="E146" s="93">
        <v>30</v>
      </c>
      <c r="F146" s="163">
        <f t="shared" si="14"/>
        <v>85.714285714285708</v>
      </c>
    </row>
    <row r="147" spans="1:6" s="65" customFormat="1" ht="12.75">
      <c r="A147" s="21" t="s">
        <v>90</v>
      </c>
      <c r="B147" s="84" t="s">
        <v>101</v>
      </c>
      <c r="C147" s="9">
        <v>675</v>
      </c>
      <c r="D147" s="93">
        <v>750</v>
      </c>
      <c r="E147" s="93">
        <v>744</v>
      </c>
      <c r="F147" s="163">
        <f t="shared" si="14"/>
        <v>99.2</v>
      </c>
    </row>
    <row r="148" spans="1:6" s="65" customFormat="1" ht="12.75">
      <c r="A148" s="21" t="s">
        <v>74</v>
      </c>
      <c r="B148" s="84" t="s">
        <v>16</v>
      </c>
      <c r="C148" s="9">
        <v>1460</v>
      </c>
      <c r="D148" s="93">
        <v>1460</v>
      </c>
      <c r="E148" s="93">
        <v>1310</v>
      </c>
      <c r="F148" s="163">
        <f t="shared" si="14"/>
        <v>89.726027397260282</v>
      </c>
    </row>
    <row r="149" spans="1:6" s="65" customFormat="1" ht="12.75">
      <c r="A149" s="21" t="s">
        <v>133</v>
      </c>
      <c r="B149" s="84" t="s">
        <v>26</v>
      </c>
      <c r="C149" s="9">
        <v>600</v>
      </c>
      <c r="D149" s="93">
        <v>600</v>
      </c>
      <c r="E149" s="93">
        <v>490</v>
      </c>
      <c r="F149" s="163">
        <f t="shared" si="14"/>
        <v>81.666666666666671</v>
      </c>
    </row>
    <row r="150" spans="1:6" s="81" customFormat="1" ht="12.75">
      <c r="A150" s="40" t="s">
        <v>94</v>
      </c>
      <c r="B150" s="27" t="s">
        <v>77</v>
      </c>
      <c r="C150" s="15">
        <f>SUM(C148:C149)</f>
        <v>2060</v>
      </c>
      <c r="D150" s="97">
        <v>2060</v>
      </c>
      <c r="E150" s="97">
        <f>SUM(E148:E149)</f>
        <v>1800</v>
      </c>
      <c r="F150" s="166">
        <f t="shared" si="14"/>
        <v>87.378640776699029</v>
      </c>
    </row>
    <row r="151" spans="1:6" s="67" customFormat="1" ht="14.25">
      <c r="A151" s="18" t="s">
        <v>95</v>
      </c>
      <c r="B151" s="26" t="s">
        <v>134</v>
      </c>
      <c r="C151" s="13">
        <f>C145+C146+C147+C150</f>
        <v>7470</v>
      </c>
      <c r="D151" s="91">
        <f>SUM(D145+D146+D147+D150)</f>
        <v>7364</v>
      </c>
      <c r="E151" s="91">
        <f>E145+E146+E147+E150</f>
        <v>7019</v>
      </c>
      <c r="F151" s="164">
        <f t="shared" si="14"/>
        <v>95.315046170559484</v>
      </c>
    </row>
    <row r="152" spans="1:6" s="65" customFormat="1" ht="12.75">
      <c r="A152" s="21" t="s">
        <v>135</v>
      </c>
      <c r="B152" s="84" t="s">
        <v>218</v>
      </c>
      <c r="C152" s="9">
        <v>1650</v>
      </c>
      <c r="D152" s="93">
        <v>1812</v>
      </c>
      <c r="E152" s="93">
        <v>1812</v>
      </c>
      <c r="F152" s="163">
        <f t="shared" si="14"/>
        <v>100</v>
      </c>
    </row>
    <row r="153" spans="1:6" s="65" customFormat="1" ht="12.75">
      <c r="A153" s="21" t="s">
        <v>136</v>
      </c>
      <c r="B153" s="84" t="s">
        <v>219</v>
      </c>
      <c r="C153" s="9">
        <v>546</v>
      </c>
      <c r="D153" s="93">
        <v>489</v>
      </c>
      <c r="E153" s="93">
        <v>489</v>
      </c>
      <c r="F153" s="163">
        <f t="shared" si="14"/>
        <v>100</v>
      </c>
    </row>
    <row r="154" spans="1:6" s="67" customFormat="1" ht="14.25">
      <c r="A154" s="42" t="s">
        <v>78</v>
      </c>
      <c r="B154" s="26" t="s">
        <v>137</v>
      </c>
      <c r="C154" s="13">
        <f>SUM(C152:C153)</f>
        <v>2196</v>
      </c>
      <c r="D154" s="91">
        <f>SUM(D152:D153)</f>
        <v>2301</v>
      </c>
      <c r="E154" s="91">
        <f>SUM(E152:E153)</f>
        <v>2301</v>
      </c>
      <c r="F154" s="164">
        <f t="shared" si="14"/>
        <v>100</v>
      </c>
    </row>
    <row r="155" spans="1:6" s="68" customFormat="1">
      <c r="A155" s="184" t="s">
        <v>102</v>
      </c>
      <c r="B155" s="184"/>
      <c r="C155" s="36">
        <f>C143+C144+C151+C154</f>
        <v>14583</v>
      </c>
      <c r="D155" s="92">
        <f>SUM(D143+D144+D151+D154)</f>
        <v>13975</v>
      </c>
      <c r="E155" s="92">
        <f>E143+E144+E151+E154</f>
        <v>13246</v>
      </c>
      <c r="F155" s="165">
        <f t="shared" si="14"/>
        <v>94.783542039355993</v>
      </c>
    </row>
    <row r="156" spans="1:6" s="76" customFormat="1" ht="18">
      <c r="A156" s="58"/>
      <c r="B156" s="1"/>
      <c r="C156" s="3"/>
    </row>
    <row r="157" spans="1:6" s="76" customFormat="1" ht="14.25" customHeight="1">
      <c r="A157" s="186" t="s">
        <v>215</v>
      </c>
      <c r="B157" s="185" t="s">
        <v>268</v>
      </c>
      <c r="C157" s="187" t="s">
        <v>9</v>
      </c>
      <c r="D157" s="185" t="s">
        <v>231</v>
      </c>
      <c r="E157" s="188" t="s">
        <v>266</v>
      </c>
      <c r="F157" s="182" t="s">
        <v>265</v>
      </c>
    </row>
    <row r="158" spans="1:6" s="76" customFormat="1" ht="14.25" customHeight="1">
      <c r="A158" s="186"/>
      <c r="B158" s="185"/>
      <c r="C158" s="187"/>
      <c r="D158" s="185"/>
      <c r="E158" s="189"/>
      <c r="F158" s="183"/>
    </row>
    <row r="159" spans="1:6" s="76" customFormat="1" ht="18" customHeight="1">
      <c r="A159" s="190" t="s">
        <v>37</v>
      </c>
      <c r="B159" s="191"/>
      <c r="C159" s="191"/>
      <c r="D159" s="191"/>
      <c r="E159" s="191"/>
      <c r="F159" s="191"/>
    </row>
    <row r="160" spans="1:6" s="64" customFormat="1" ht="12.75">
      <c r="A160" s="108" t="s">
        <v>119</v>
      </c>
      <c r="B160" s="115" t="s">
        <v>24</v>
      </c>
      <c r="C160" s="109">
        <v>842</v>
      </c>
      <c r="D160" s="109">
        <v>4913</v>
      </c>
      <c r="E160" s="109">
        <v>6122</v>
      </c>
      <c r="F160" s="167">
        <f>E160/D160*100</f>
        <v>124.60818237329534</v>
      </c>
    </row>
    <row r="161" spans="1:6" s="64" customFormat="1" ht="12.75">
      <c r="A161" s="21" t="s">
        <v>117</v>
      </c>
      <c r="B161" s="11" t="s">
        <v>25</v>
      </c>
      <c r="C161" s="6">
        <v>227</v>
      </c>
      <c r="D161" s="6">
        <v>1326</v>
      </c>
      <c r="E161" s="6">
        <v>1653</v>
      </c>
      <c r="F161" s="167">
        <f t="shared" ref="F161:F163" si="15">E161/D161*100</f>
        <v>124.6606334841629</v>
      </c>
    </row>
    <row r="162" spans="1:6" s="66" customFormat="1" ht="14.25">
      <c r="A162" s="42" t="s">
        <v>69</v>
      </c>
      <c r="B162" s="20" t="s">
        <v>12</v>
      </c>
      <c r="C162" s="10">
        <f>SUM(C160:C161)</f>
        <v>1069</v>
      </c>
      <c r="D162" s="10">
        <f>SUM(D160:D161)</f>
        <v>6239</v>
      </c>
      <c r="E162" s="10">
        <f>SUM(E160:E161)</f>
        <v>7775</v>
      </c>
      <c r="F162" s="169">
        <f t="shared" si="15"/>
        <v>124.61933002083667</v>
      </c>
    </row>
    <row r="163" spans="1:6" s="62" customFormat="1">
      <c r="A163" s="194" t="s">
        <v>116</v>
      </c>
      <c r="B163" s="194"/>
      <c r="C163" s="117">
        <f>C162</f>
        <v>1069</v>
      </c>
      <c r="D163" s="117">
        <f>SUM(D162)</f>
        <v>6239</v>
      </c>
      <c r="E163" s="117">
        <f>SUM(E162)</f>
        <v>7775</v>
      </c>
      <c r="F163" s="170">
        <f t="shared" si="15"/>
        <v>124.61933002083667</v>
      </c>
    </row>
    <row r="164" spans="1:6" s="76" customFormat="1" ht="18" customHeight="1">
      <c r="A164" s="190" t="s">
        <v>38</v>
      </c>
      <c r="B164" s="191"/>
      <c r="C164" s="191"/>
      <c r="D164" s="191"/>
      <c r="E164" s="191"/>
      <c r="F164" s="191"/>
    </row>
    <row r="165" spans="1:6" s="66" customFormat="1" ht="14.25">
      <c r="A165" s="118" t="s">
        <v>80</v>
      </c>
      <c r="B165" s="119" t="s">
        <v>5</v>
      </c>
      <c r="C165" s="120">
        <v>1525</v>
      </c>
      <c r="D165" s="123">
        <v>5165</v>
      </c>
      <c r="E165" s="123">
        <v>5147</v>
      </c>
      <c r="F165" s="169">
        <f>E165/D165*100</f>
        <v>99.651500484027096</v>
      </c>
    </row>
    <row r="166" spans="1:6" s="66" customFormat="1" ht="14.25">
      <c r="A166" s="42" t="s">
        <v>96</v>
      </c>
      <c r="B166" s="26" t="s">
        <v>6</v>
      </c>
      <c r="C166" s="13">
        <v>421</v>
      </c>
      <c r="D166" s="10">
        <v>1401</v>
      </c>
      <c r="E166" s="10">
        <v>1398</v>
      </c>
      <c r="F166" s="168">
        <f t="shared" ref="F166:F177" si="16">E166/D166*100</f>
        <v>99.78586723768737</v>
      </c>
    </row>
    <row r="167" spans="1:6" s="64" customFormat="1" ht="12.75">
      <c r="A167" s="21" t="s">
        <v>76</v>
      </c>
      <c r="B167" s="84" t="s">
        <v>98</v>
      </c>
      <c r="C167" s="9">
        <v>1773</v>
      </c>
      <c r="D167" s="6">
        <v>9274</v>
      </c>
      <c r="E167" s="6">
        <v>9274</v>
      </c>
      <c r="F167" s="167">
        <f t="shared" si="16"/>
        <v>100</v>
      </c>
    </row>
    <row r="168" spans="1:6" s="64" customFormat="1" ht="12.75">
      <c r="A168" s="21" t="s">
        <v>75</v>
      </c>
      <c r="B168" s="84" t="s">
        <v>138</v>
      </c>
      <c r="C168" s="9">
        <v>16</v>
      </c>
      <c r="D168" s="6">
        <v>67</v>
      </c>
      <c r="E168" s="6">
        <v>67</v>
      </c>
      <c r="F168" s="167">
        <f t="shared" si="16"/>
        <v>100</v>
      </c>
    </row>
    <row r="169" spans="1:6" s="64" customFormat="1" ht="12.75">
      <c r="A169" s="38" t="s">
        <v>90</v>
      </c>
      <c r="B169" s="84" t="s">
        <v>101</v>
      </c>
      <c r="C169" s="9">
        <v>300</v>
      </c>
      <c r="D169" s="6">
        <v>1513</v>
      </c>
      <c r="E169" s="6">
        <v>1509</v>
      </c>
      <c r="F169" s="167">
        <f t="shared" si="16"/>
        <v>99.735624586913417</v>
      </c>
    </row>
    <row r="170" spans="1:6" s="64" customFormat="1" ht="12.75">
      <c r="A170" s="38" t="s">
        <v>74</v>
      </c>
      <c r="B170" s="84" t="s">
        <v>16</v>
      </c>
      <c r="C170" s="9">
        <v>564</v>
      </c>
      <c r="D170" s="6">
        <v>2644</v>
      </c>
      <c r="E170" s="6">
        <v>2640</v>
      </c>
      <c r="F170" s="167">
        <f t="shared" si="16"/>
        <v>99.848714069591523</v>
      </c>
    </row>
    <row r="171" spans="1:6" s="64" customFormat="1" ht="12.75">
      <c r="A171" s="38" t="s">
        <v>133</v>
      </c>
      <c r="B171" s="84" t="s">
        <v>139</v>
      </c>
      <c r="C171" s="9">
        <v>337</v>
      </c>
      <c r="D171" s="6">
        <v>930</v>
      </c>
      <c r="E171" s="6">
        <v>895</v>
      </c>
      <c r="F171" s="167">
        <f t="shared" si="16"/>
        <v>96.236559139784944</v>
      </c>
    </row>
    <row r="172" spans="1:6" s="80" customFormat="1" ht="12.75">
      <c r="A172" s="39" t="s">
        <v>94</v>
      </c>
      <c r="B172" s="27" t="s">
        <v>77</v>
      </c>
      <c r="C172" s="15">
        <f>SUM(C170:C171)</f>
        <v>901</v>
      </c>
      <c r="D172" s="98">
        <f>SUM(D170:D171)</f>
        <v>3574</v>
      </c>
      <c r="E172" s="98">
        <f>SUM(E170:E171)</f>
        <v>3535</v>
      </c>
      <c r="F172" s="168">
        <f t="shared" si="16"/>
        <v>98.908785674314487</v>
      </c>
    </row>
    <row r="173" spans="1:6" s="66" customFormat="1" ht="14.25">
      <c r="A173" s="42" t="s">
        <v>95</v>
      </c>
      <c r="B173" s="26" t="s">
        <v>2</v>
      </c>
      <c r="C173" s="13">
        <f>C167+C168+C169+C172</f>
        <v>2990</v>
      </c>
      <c r="D173" s="10">
        <f>SUM(D167+D168+D169+D172)</f>
        <v>14428</v>
      </c>
      <c r="E173" s="10">
        <f>E167+E168+E169+E172</f>
        <v>14385</v>
      </c>
      <c r="F173" s="169">
        <f t="shared" si="16"/>
        <v>99.701968394787912</v>
      </c>
    </row>
    <row r="174" spans="1:6" s="66" customFormat="1" ht="14.25">
      <c r="A174" s="21" t="s">
        <v>78</v>
      </c>
      <c r="B174" s="105" t="s">
        <v>256</v>
      </c>
      <c r="C174" s="13"/>
      <c r="D174" s="6">
        <v>189</v>
      </c>
      <c r="E174" s="6">
        <v>189</v>
      </c>
      <c r="F174" s="167">
        <f t="shared" si="16"/>
        <v>100</v>
      </c>
    </row>
    <row r="175" spans="1:6" s="66" customFormat="1" ht="14.25">
      <c r="A175" s="21" t="s">
        <v>78</v>
      </c>
      <c r="B175" s="105" t="s">
        <v>257</v>
      </c>
      <c r="C175" s="13"/>
      <c r="D175" s="6">
        <v>51</v>
      </c>
      <c r="E175" s="6">
        <v>51</v>
      </c>
      <c r="F175" s="167">
        <f t="shared" si="16"/>
        <v>100</v>
      </c>
    </row>
    <row r="176" spans="1:6" s="66" customFormat="1" ht="14.25">
      <c r="A176" s="42" t="s">
        <v>78</v>
      </c>
      <c r="B176" s="26" t="s">
        <v>258</v>
      </c>
      <c r="C176" s="13"/>
      <c r="D176" s="10">
        <f>SUM(D174:D175)</f>
        <v>240</v>
      </c>
      <c r="E176" s="10">
        <f>SUM(E174:E175)</f>
        <v>240</v>
      </c>
      <c r="F176" s="169">
        <f t="shared" si="16"/>
        <v>100</v>
      </c>
    </row>
    <row r="177" spans="1:6" s="62" customFormat="1">
      <c r="A177" s="184" t="s">
        <v>102</v>
      </c>
      <c r="B177" s="184"/>
      <c r="C177" s="36">
        <f>C165+C166+C173</f>
        <v>4936</v>
      </c>
      <c r="D177" s="44">
        <f>SUM(D165+D166+D173+D176)</f>
        <v>21234</v>
      </c>
      <c r="E177" s="44">
        <f>E165+E166+E173+E176</f>
        <v>21170</v>
      </c>
      <c r="F177" s="170">
        <f t="shared" si="16"/>
        <v>99.698596590373938</v>
      </c>
    </row>
    <row r="178" spans="1:6" s="76" customFormat="1" ht="18">
      <c r="A178" s="58"/>
      <c r="B178" s="1"/>
      <c r="C178" s="3"/>
    </row>
    <row r="179" spans="1:6" s="76" customFormat="1" ht="14.25" customHeight="1">
      <c r="A179" s="186" t="s">
        <v>215</v>
      </c>
      <c r="B179" s="185" t="s">
        <v>194</v>
      </c>
      <c r="C179" s="187" t="s">
        <v>9</v>
      </c>
      <c r="D179" s="185" t="s">
        <v>231</v>
      </c>
      <c r="E179" s="188" t="s">
        <v>266</v>
      </c>
      <c r="F179" s="182" t="s">
        <v>265</v>
      </c>
    </row>
    <row r="180" spans="1:6" s="76" customFormat="1" ht="14.25" customHeight="1">
      <c r="A180" s="186"/>
      <c r="B180" s="185"/>
      <c r="C180" s="187"/>
      <c r="D180" s="185"/>
      <c r="E180" s="189"/>
      <c r="F180" s="183"/>
    </row>
    <row r="181" spans="1:6" s="76" customFormat="1" ht="18" customHeight="1">
      <c r="A181" s="190" t="s">
        <v>37</v>
      </c>
      <c r="B181" s="191"/>
      <c r="C181" s="191"/>
      <c r="D181" s="191"/>
      <c r="E181" s="191"/>
      <c r="F181" s="191"/>
    </row>
    <row r="182" spans="1:6" s="64" customFormat="1" ht="12.75">
      <c r="A182" s="108" t="s">
        <v>119</v>
      </c>
      <c r="B182" s="115" t="s">
        <v>24</v>
      </c>
      <c r="C182" s="109">
        <v>3803</v>
      </c>
      <c r="D182" s="109">
        <v>0</v>
      </c>
      <c r="E182" s="109"/>
      <c r="F182" s="21"/>
    </row>
    <row r="183" spans="1:6" s="64" customFormat="1" ht="12.75">
      <c r="A183" s="21" t="s">
        <v>117</v>
      </c>
      <c r="B183" s="11" t="s">
        <v>25</v>
      </c>
      <c r="C183" s="6">
        <v>1027</v>
      </c>
      <c r="D183" s="6">
        <v>0</v>
      </c>
      <c r="E183" s="6"/>
      <c r="F183" s="21"/>
    </row>
    <row r="184" spans="1:6" s="66" customFormat="1" ht="14.25">
      <c r="A184" s="42" t="s">
        <v>69</v>
      </c>
      <c r="B184" s="20" t="s">
        <v>12</v>
      </c>
      <c r="C184" s="10">
        <f>SUM(C182:C183)</f>
        <v>4830</v>
      </c>
      <c r="D184" s="10">
        <f>SUM(D182:D183)</f>
        <v>0</v>
      </c>
      <c r="E184" s="10"/>
      <c r="F184" s="42"/>
    </row>
    <row r="185" spans="1:6" s="78" customFormat="1">
      <c r="A185" s="194" t="s">
        <v>116</v>
      </c>
      <c r="B185" s="194"/>
      <c r="C185" s="117">
        <f>C184</f>
        <v>4830</v>
      </c>
      <c r="D185" s="122">
        <f>SUM(D184)</f>
        <v>0</v>
      </c>
      <c r="E185" s="122"/>
      <c r="F185" s="37"/>
    </row>
    <row r="186" spans="1:6" s="76" customFormat="1" ht="18" customHeight="1">
      <c r="A186" s="190" t="s">
        <v>38</v>
      </c>
      <c r="B186" s="191"/>
      <c r="C186" s="191"/>
      <c r="D186" s="191"/>
      <c r="E186" s="191"/>
      <c r="F186" s="191"/>
    </row>
    <row r="187" spans="1:6" s="66" customFormat="1" ht="14.25">
      <c r="A187" s="118" t="s">
        <v>80</v>
      </c>
      <c r="B187" s="119" t="s">
        <v>5</v>
      </c>
      <c r="C187" s="120">
        <v>2288</v>
      </c>
      <c r="D187" s="123">
        <v>0</v>
      </c>
      <c r="E187" s="123"/>
      <c r="F187" s="42"/>
    </row>
    <row r="188" spans="1:6" s="66" customFormat="1" ht="14.25">
      <c r="A188" s="42" t="s">
        <v>96</v>
      </c>
      <c r="B188" s="26" t="s">
        <v>6</v>
      </c>
      <c r="C188" s="13">
        <v>630</v>
      </c>
      <c r="D188" s="10">
        <v>0</v>
      </c>
      <c r="E188" s="10"/>
      <c r="F188" s="42"/>
    </row>
    <row r="189" spans="1:6" s="64" customFormat="1" ht="12.75">
      <c r="A189" s="21" t="s">
        <v>76</v>
      </c>
      <c r="B189" s="84" t="s">
        <v>98</v>
      </c>
      <c r="C189" s="9">
        <v>7335</v>
      </c>
      <c r="D189" s="6">
        <v>0</v>
      </c>
      <c r="E189" s="6"/>
      <c r="F189" s="21"/>
    </row>
    <row r="190" spans="1:6" s="64" customFormat="1" ht="12.75">
      <c r="A190" s="21" t="s">
        <v>75</v>
      </c>
      <c r="B190" s="84" t="s">
        <v>140</v>
      </c>
      <c r="C190" s="9">
        <v>36</v>
      </c>
      <c r="D190" s="6">
        <v>0</v>
      </c>
      <c r="E190" s="6"/>
      <c r="F190" s="21"/>
    </row>
    <row r="191" spans="1:6" s="64" customFormat="1" ht="12.75">
      <c r="A191" s="21" t="s">
        <v>90</v>
      </c>
      <c r="B191" s="84" t="s">
        <v>91</v>
      </c>
      <c r="C191" s="9">
        <v>837</v>
      </c>
      <c r="D191" s="6">
        <v>0</v>
      </c>
      <c r="E191" s="6"/>
      <c r="F191" s="21"/>
    </row>
    <row r="192" spans="1:6" s="64" customFormat="1" ht="12.75">
      <c r="A192" s="21" t="s">
        <v>74</v>
      </c>
      <c r="B192" s="84" t="s">
        <v>16</v>
      </c>
      <c r="C192" s="9">
        <v>1850</v>
      </c>
      <c r="D192" s="6">
        <v>0</v>
      </c>
      <c r="E192" s="6"/>
      <c r="F192" s="21"/>
    </row>
    <row r="193" spans="1:6" s="64" customFormat="1" ht="12.75">
      <c r="A193" s="21" t="s">
        <v>133</v>
      </c>
      <c r="B193" s="84" t="s">
        <v>141</v>
      </c>
      <c r="C193" s="9">
        <v>823</v>
      </c>
      <c r="D193" s="6">
        <v>0</v>
      </c>
      <c r="E193" s="6"/>
      <c r="F193" s="21"/>
    </row>
    <row r="194" spans="1:6" s="80" customFormat="1" ht="12.75">
      <c r="A194" s="40" t="s">
        <v>94</v>
      </c>
      <c r="B194" s="27" t="s">
        <v>77</v>
      </c>
      <c r="C194" s="15">
        <f>SUM(C192:C193)</f>
        <v>2673</v>
      </c>
      <c r="D194" s="98">
        <f>SUM(D192:D193)</f>
        <v>0</v>
      </c>
      <c r="E194" s="98"/>
      <c r="F194" s="40"/>
    </row>
    <row r="195" spans="1:6" s="66" customFormat="1" ht="14.25">
      <c r="A195" s="42" t="s">
        <v>95</v>
      </c>
      <c r="B195" s="26" t="s">
        <v>2</v>
      </c>
      <c r="C195" s="13">
        <f>SUM(C189:C193)</f>
        <v>10881</v>
      </c>
      <c r="D195" s="10">
        <f>SUM(D189+D190+D191+D194)</f>
        <v>0</v>
      </c>
      <c r="E195" s="10"/>
      <c r="F195" s="42"/>
    </row>
    <row r="196" spans="1:6" s="62" customFormat="1">
      <c r="A196" s="184" t="s">
        <v>102</v>
      </c>
      <c r="B196" s="184"/>
      <c r="C196" s="36">
        <f>C187+C188+C195</f>
        <v>13799</v>
      </c>
      <c r="D196" s="44">
        <f>SUM(D187+D188+D195)</f>
        <v>0</v>
      </c>
      <c r="E196" s="44"/>
      <c r="F196" s="100"/>
    </row>
    <row r="197" spans="1:6" s="68" customFormat="1">
      <c r="A197" s="58"/>
      <c r="B197" s="24"/>
      <c r="C197" s="25"/>
    </row>
    <row r="198" spans="1:6" s="68" customFormat="1" ht="14.25" customHeight="1">
      <c r="A198" s="186" t="s">
        <v>215</v>
      </c>
      <c r="B198" s="185" t="s">
        <v>223</v>
      </c>
      <c r="C198" s="187" t="s">
        <v>9</v>
      </c>
      <c r="D198" s="185" t="s">
        <v>231</v>
      </c>
      <c r="E198" s="188" t="s">
        <v>266</v>
      </c>
      <c r="F198" s="182" t="s">
        <v>265</v>
      </c>
    </row>
    <row r="199" spans="1:6" s="68" customFormat="1" ht="14.25" customHeight="1">
      <c r="A199" s="186"/>
      <c r="B199" s="185"/>
      <c r="C199" s="187"/>
      <c r="D199" s="185"/>
      <c r="E199" s="189"/>
      <c r="F199" s="183"/>
    </row>
    <row r="200" spans="1:6" s="75" customFormat="1" ht="18" customHeight="1">
      <c r="A200" s="190" t="s">
        <v>37</v>
      </c>
      <c r="B200" s="191"/>
      <c r="C200" s="191"/>
      <c r="D200" s="191"/>
      <c r="E200" s="191"/>
      <c r="F200" s="191"/>
    </row>
    <row r="201" spans="1:6" s="65" customFormat="1" ht="12.75">
      <c r="A201" s="108" t="s">
        <v>142</v>
      </c>
      <c r="B201" s="115" t="s">
        <v>46</v>
      </c>
      <c r="C201" s="109">
        <v>3600</v>
      </c>
      <c r="D201" s="112">
        <v>3600</v>
      </c>
      <c r="E201" s="112">
        <v>3368</v>
      </c>
      <c r="F201" s="163">
        <f>E201/D201*100</f>
        <v>93.555555555555557</v>
      </c>
    </row>
    <row r="202" spans="1:6" s="65" customFormat="1" ht="12.75">
      <c r="A202" s="21" t="s">
        <v>143</v>
      </c>
      <c r="B202" s="11" t="s">
        <v>19</v>
      </c>
      <c r="C202" s="6">
        <v>33000</v>
      </c>
      <c r="D202" s="93">
        <v>39375</v>
      </c>
      <c r="E202" s="93">
        <v>61391</v>
      </c>
      <c r="F202" s="163">
        <f t="shared" ref="F202:F219" si="17">E202/D202*100</f>
        <v>155.91365079365082</v>
      </c>
    </row>
    <row r="203" spans="1:6" s="65" customFormat="1" ht="12.75">
      <c r="A203" s="21" t="s">
        <v>144</v>
      </c>
      <c r="B203" s="11" t="s">
        <v>22</v>
      </c>
      <c r="C203" s="6">
        <v>100</v>
      </c>
      <c r="D203" s="93">
        <v>250</v>
      </c>
      <c r="E203" s="93">
        <v>375</v>
      </c>
      <c r="F203" s="163">
        <f t="shared" si="17"/>
        <v>150</v>
      </c>
    </row>
    <row r="204" spans="1:6" s="73" customFormat="1" ht="14.25">
      <c r="A204" s="198" t="s">
        <v>66</v>
      </c>
      <c r="B204" s="198"/>
      <c r="C204" s="29">
        <f>SUM(C201:C203)</f>
        <v>36700</v>
      </c>
      <c r="D204" s="99">
        <f>SUM(D201:D203)</f>
        <v>43225</v>
      </c>
      <c r="E204" s="149">
        <f>SUM(E201:E203)</f>
        <v>65134</v>
      </c>
      <c r="F204" s="165">
        <f t="shared" si="17"/>
        <v>150.68594563331405</v>
      </c>
    </row>
    <row r="205" spans="1:6" s="73" customFormat="1" ht="14.25">
      <c r="A205" s="86" t="s">
        <v>239</v>
      </c>
      <c r="B205" s="86" t="s">
        <v>240</v>
      </c>
      <c r="C205" s="29"/>
      <c r="D205" s="99">
        <v>292</v>
      </c>
      <c r="E205" s="149">
        <v>392</v>
      </c>
      <c r="F205" s="165">
        <f t="shared" si="17"/>
        <v>134.24657534246575</v>
      </c>
    </row>
    <row r="206" spans="1:6" s="67" customFormat="1" ht="14.25">
      <c r="A206" s="42" t="s">
        <v>145</v>
      </c>
      <c r="B206" s="20" t="s">
        <v>20</v>
      </c>
      <c r="C206" s="10">
        <v>3500</v>
      </c>
      <c r="D206" s="91">
        <v>3500</v>
      </c>
      <c r="E206" s="91">
        <v>3928</v>
      </c>
      <c r="F206" s="164">
        <f t="shared" si="17"/>
        <v>112.22857142857143</v>
      </c>
    </row>
    <row r="207" spans="1:6" s="65" customFormat="1" ht="12.75">
      <c r="A207" s="21" t="s">
        <v>146</v>
      </c>
      <c r="B207" s="11" t="s">
        <v>52</v>
      </c>
      <c r="C207" s="6">
        <v>36365</v>
      </c>
      <c r="D207" s="93">
        <v>36365</v>
      </c>
      <c r="E207" s="93">
        <v>36365</v>
      </c>
      <c r="F207" s="163">
        <f t="shared" si="17"/>
        <v>100</v>
      </c>
    </row>
    <row r="208" spans="1:6" s="65" customFormat="1" ht="12.75">
      <c r="A208" s="21" t="s">
        <v>146</v>
      </c>
      <c r="B208" s="11" t="s">
        <v>85</v>
      </c>
      <c r="C208" s="6">
        <v>100</v>
      </c>
      <c r="D208" s="93">
        <v>100</v>
      </c>
      <c r="E208" s="93">
        <v>100</v>
      </c>
      <c r="F208" s="163">
        <f t="shared" si="17"/>
        <v>100</v>
      </c>
    </row>
    <row r="209" spans="1:6" s="65" customFormat="1" ht="12.75">
      <c r="A209" s="21" t="s">
        <v>146</v>
      </c>
      <c r="B209" s="11" t="s">
        <v>53</v>
      </c>
      <c r="C209" s="6">
        <v>1550</v>
      </c>
      <c r="D209" s="93">
        <v>1550</v>
      </c>
      <c r="E209" s="93">
        <v>1550</v>
      </c>
      <c r="F209" s="163">
        <f t="shared" si="17"/>
        <v>100</v>
      </c>
    </row>
    <row r="210" spans="1:6" s="65" customFormat="1" ht="12.75">
      <c r="A210" s="21" t="s">
        <v>146</v>
      </c>
      <c r="B210" s="11" t="s">
        <v>56</v>
      </c>
      <c r="C210" s="6">
        <v>8356</v>
      </c>
      <c r="D210" s="93">
        <v>8356</v>
      </c>
      <c r="E210" s="93">
        <v>8356</v>
      </c>
      <c r="F210" s="163">
        <f t="shared" si="17"/>
        <v>100</v>
      </c>
    </row>
    <row r="211" spans="1:6" s="65" customFormat="1" ht="12.75">
      <c r="A211" s="21" t="s">
        <v>146</v>
      </c>
      <c r="B211" s="11" t="s">
        <v>54</v>
      </c>
      <c r="C211" s="6">
        <v>2816</v>
      </c>
      <c r="D211" s="93">
        <v>2816</v>
      </c>
      <c r="E211" s="93">
        <v>2816</v>
      </c>
      <c r="F211" s="163">
        <f t="shared" si="17"/>
        <v>100</v>
      </c>
    </row>
    <row r="212" spans="1:6" s="65" customFormat="1" ht="12.75">
      <c r="A212" s="21" t="s">
        <v>146</v>
      </c>
      <c r="B212" s="11" t="s">
        <v>55</v>
      </c>
      <c r="C212" s="6">
        <v>2034</v>
      </c>
      <c r="D212" s="93">
        <v>2034</v>
      </c>
      <c r="E212" s="93">
        <v>2034</v>
      </c>
      <c r="F212" s="163">
        <f t="shared" si="17"/>
        <v>100</v>
      </c>
    </row>
    <row r="213" spans="1:6" s="65" customFormat="1" ht="12.75">
      <c r="A213" s="21" t="s">
        <v>146</v>
      </c>
      <c r="B213" s="11" t="s">
        <v>58</v>
      </c>
      <c r="C213" s="6">
        <v>0</v>
      </c>
      <c r="D213" s="93">
        <v>8359</v>
      </c>
      <c r="E213" s="93">
        <v>8359</v>
      </c>
      <c r="F213" s="163">
        <f t="shared" si="17"/>
        <v>100</v>
      </c>
    </row>
    <row r="214" spans="1:6" s="65" customFormat="1" ht="12.75">
      <c r="A214" s="21" t="s">
        <v>146</v>
      </c>
      <c r="B214" s="11" t="s">
        <v>57</v>
      </c>
      <c r="C214" s="28">
        <v>5317</v>
      </c>
      <c r="D214" s="93">
        <v>6541</v>
      </c>
      <c r="E214" s="93">
        <v>6541</v>
      </c>
      <c r="F214" s="163">
        <f t="shared" si="17"/>
        <v>100</v>
      </c>
    </row>
    <row r="215" spans="1:6" s="65" customFormat="1" ht="25.5">
      <c r="A215" s="21" t="s">
        <v>146</v>
      </c>
      <c r="B215" s="11" t="s">
        <v>67</v>
      </c>
      <c r="C215" s="28">
        <v>2556</v>
      </c>
      <c r="D215" s="93">
        <v>2556</v>
      </c>
      <c r="E215" s="93">
        <v>2556</v>
      </c>
      <c r="F215" s="163">
        <f t="shared" si="17"/>
        <v>100</v>
      </c>
    </row>
    <row r="216" spans="1:6" s="65" customFormat="1" ht="12.75">
      <c r="A216" s="21" t="s">
        <v>146</v>
      </c>
      <c r="B216" s="11" t="s">
        <v>232</v>
      </c>
      <c r="C216" s="28"/>
      <c r="D216" s="93">
        <v>1652</v>
      </c>
      <c r="E216" s="93">
        <v>1652</v>
      </c>
      <c r="F216" s="163">
        <f t="shared" si="17"/>
        <v>100</v>
      </c>
    </row>
    <row r="217" spans="1:6" s="65" customFormat="1" ht="12.75">
      <c r="A217" s="21" t="s">
        <v>146</v>
      </c>
      <c r="B217" s="11" t="s">
        <v>65</v>
      </c>
      <c r="C217" s="28">
        <v>2967</v>
      </c>
      <c r="D217" s="93">
        <v>2901</v>
      </c>
      <c r="E217" s="93">
        <v>2901</v>
      </c>
      <c r="F217" s="163">
        <f t="shared" si="17"/>
        <v>100</v>
      </c>
    </row>
    <row r="218" spans="1:6" ht="14.25">
      <c r="A218" s="198" t="s">
        <v>21</v>
      </c>
      <c r="B218" s="198"/>
      <c r="C218" s="29">
        <f>SUM(C207:C217)</f>
        <v>62061</v>
      </c>
      <c r="D218" s="99">
        <f>SUM(D207:D217)</f>
        <v>73230</v>
      </c>
      <c r="E218" s="149">
        <f>SUM(E207:E217)</f>
        <v>73230</v>
      </c>
      <c r="F218" s="165">
        <f t="shared" si="17"/>
        <v>100</v>
      </c>
    </row>
    <row r="219" spans="1:6" s="68" customFormat="1">
      <c r="A219" s="194" t="s">
        <v>116</v>
      </c>
      <c r="B219" s="194"/>
      <c r="C219" s="124">
        <f>SUM(C204+C206+C218)</f>
        <v>102261</v>
      </c>
      <c r="D219" s="114">
        <f>SUM(D204+D206+D218+D205)</f>
        <v>120247</v>
      </c>
      <c r="E219" s="114">
        <f>E204+E205+E206+E218</f>
        <v>142684</v>
      </c>
      <c r="F219" s="165">
        <f t="shared" si="17"/>
        <v>118.65909336615465</v>
      </c>
    </row>
    <row r="220" spans="1:6" s="68" customFormat="1" ht="18" customHeight="1">
      <c r="A220" s="190" t="s">
        <v>38</v>
      </c>
      <c r="B220" s="191"/>
      <c r="C220" s="191"/>
      <c r="D220" s="191"/>
      <c r="E220" s="191"/>
      <c r="F220" s="191"/>
    </row>
    <row r="221" spans="1:6" s="68" customFormat="1" ht="12.75" customHeight="1">
      <c r="A221" s="106" t="s">
        <v>244</v>
      </c>
      <c r="B221" s="106" t="s">
        <v>245</v>
      </c>
      <c r="C221" s="125"/>
      <c r="D221" s="112">
        <v>2333</v>
      </c>
      <c r="E221" s="112">
        <v>2333</v>
      </c>
      <c r="F221" s="163">
        <f>E221/D221*100</f>
        <v>100</v>
      </c>
    </row>
    <row r="222" spans="1:6" s="68" customFormat="1" ht="15.75" customHeight="1">
      <c r="A222" s="195" t="s">
        <v>102</v>
      </c>
      <c r="B222" s="196"/>
      <c r="C222" s="36"/>
      <c r="D222" s="92">
        <f>SUM(D221)</f>
        <v>2333</v>
      </c>
      <c r="E222" s="92">
        <f>SUM(E221)</f>
        <v>2333</v>
      </c>
      <c r="F222" s="165">
        <f>E222/D222*100</f>
        <v>100</v>
      </c>
    </row>
    <row r="223" spans="1:6" s="68" customFormat="1">
      <c r="A223" s="54"/>
      <c r="B223" s="54"/>
      <c r="C223" s="55"/>
      <c r="D223" s="103"/>
      <c r="E223" s="103"/>
    </row>
    <row r="224" spans="1:6" s="71" customFormat="1" ht="2.25" customHeight="1">
      <c r="A224" s="58"/>
      <c r="B224" s="24"/>
      <c r="C224" s="25"/>
    </row>
    <row r="225" spans="1:6" s="71" customFormat="1" ht="14.25" customHeight="1">
      <c r="A225" s="186" t="s">
        <v>215</v>
      </c>
      <c r="B225" s="185" t="s">
        <v>195</v>
      </c>
      <c r="C225" s="187" t="s">
        <v>9</v>
      </c>
      <c r="D225" s="185" t="s">
        <v>231</v>
      </c>
      <c r="E225" s="188" t="s">
        <v>266</v>
      </c>
      <c r="F225" s="182" t="s">
        <v>265</v>
      </c>
    </row>
    <row r="226" spans="1:6" s="71" customFormat="1" ht="14.25">
      <c r="A226" s="186"/>
      <c r="B226" s="185"/>
      <c r="C226" s="187"/>
      <c r="D226" s="185"/>
      <c r="E226" s="189"/>
      <c r="F226" s="183"/>
    </row>
    <row r="227" spans="1:6" s="76" customFormat="1" ht="18" customHeight="1">
      <c r="A227" s="192" t="s">
        <v>38</v>
      </c>
      <c r="B227" s="193"/>
      <c r="C227" s="193"/>
      <c r="D227" s="193"/>
      <c r="E227" s="193"/>
      <c r="F227" s="193"/>
    </row>
    <row r="228" spans="1:6" s="64" customFormat="1" ht="12.75">
      <c r="A228" s="108" t="s">
        <v>147</v>
      </c>
      <c r="B228" s="126" t="s">
        <v>61</v>
      </c>
      <c r="C228" s="109">
        <v>10000</v>
      </c>
      <c r="D228" s="109">
        <v>10000</v>
      </c>
      <c r="E228" s="109">
        <v>10000</v>
      </c>
      <c r="F228" s="167">
        <f>E228/D228*100</f>
        <v>100</v>
      </c>
    </row>
    <row r="229" spans="1:6" s="66" customFormat="1" ht="14.25">
      <c r="A229" s="42" t="s">
        <v>147</v>
      </c>
      <c r="B229" s="26" t="s">
        <v>148</v>
      </c>
      <c r="C229" s="10">
        <f>SUM(C228:C228)</f>
        <v>10000</v>
      </c>
      <c r="D229" s="10">
        <f>SUM(D228)</f>
        <v>10000</v>
      </c>
      <c r="E229" s="10">
        <f>SUM(E228)</f>
        <v>10000</v>
      </c>
      <c r="F229" s="169">
        <f t="shared" ref="F229:F230" si="18">E229/D229*100</f>
        <v>100</v>
      </c>
    </row>
    <row r="230" spans="1:6" s="62" customFormat="1">
      <c r="A230" s="184" t="s">
        <v>102</v>
      </c>
      <c r="B230" s="184"/>
      <c r="C230" s="44">
        <f>SUM(C229)</f>
        <v>10000</v>
      </c>
      <c r="D230" s="44">
        <f>SUM(D229)</f>
        <v>10000</v>
      </c>
      <c r="E230" s="44">
        <f>SUM(E229)</f>
        <v>10000</v>
      </c>
      <c r="F230" s="170">
        <f t="shared" si="18"/>
        <v>100</v>
      </c>
    </row>
    <row r="231" spans="1:6" s="76" customFormat="1" ht="18">
      <c r="A231" s="58"/>
      <c r="B231" s="1"/>
      <c r="C231" s="4"/>
    </row>
    <row r="232" spans="1:6" s="68" customFormat="1" ht="15.75" customHeight="1">
      <c r="A232" s="186" t="s">
        <v>215</v>
      </c>
      <c r="B232" s="185" t="s">
        <v>196</v>
      </c>
      <c r="C232" s="185" t="s">
        <v>9</v>
      </c>
      <c r="D232" s="197" t="s">
        <v>231</v>
      </c>
      <c r="E232" s="188" t="s">
        <v>266</v>
      </c>
      <c r="F232" s="182" t="s">
        <v>265</v>
      </c>
    </row>
    <row r="233" spans="1:6" s="68" customFormat="1">
      <c r="A233" s="186"/>
      <c r="B233" s="185"/>
      <c r="C233" s="185"/>
      <c r="D233" s="197"/>
      <c r="E233" s="189"/>
      <c r="F233" s="183"/>
    </row>
    <row r="234" spans="1:6" s="75" customFormat="1" ht="18" customHeight="1">
      <c r="A234" s="190" t="s">
        <v>37</v>
      </c>
      <c r="B234" s="191"/>
      <c r="C234" s="191"/>
      <c r="D234" s="191"/>
      <c r="E234" s="191"/>
      <c r="F234" s="191"/>
    </row>
    <row r="235" spans="1:6" s="67" customFormat="1" ht="28.5">
      <c r="A235" s="42" t="s">
        <v>149</v>
      </c>
      <c r="B235" s="20" t="s">
        <v>150</v>
      </c>
      <c r="C235" s="13">
        <v>4507</v>
      </c>
      <c r="D235" s="91">
        <v>4507</v>
      </c>
      <c r="E235" s="91">
        <v>4502</v>
      </c>
      <c r="F235" s="164">
        <f>E235/D235*100</f>
        <v>99.889061459951193</v>
      </c>
    </row>
    <row r="236" spans="1:6" s="69" customFormat="1" ht="18" customHeight="1">
      <c r="A236" s="184" t="s">
        <v>116</v>
      </c>
      <c r="B236" s="184"/>
      <c r="C236" s="46">
        <f>C235</f>
        <v>4507</v>
      </c>
      <c r="D236" s="92">
        <f>SUM(D235)</f>
        <v>4507</v>
      </c>
      <c r="E236" s="92">
        <f>SUM(E235)</f>
        <v>4502</v>
      </c>
      <c r="F236" s="164">
        <f>E236/D236*100</f>
        <v>99.889061459951193</v>
      </c>
    </row>
    <row r="237" spans="1:6" s="75" customFormat="1" ht="18" customHeight="1">
      <c r="A237" s="190" t="s">
        <v>38</v>
      </c>
      <c r="B237" s="191"/>
      <c r="C237" s="191"/>
      <c r="D237" s="191"/>
      <c r="E237" s="191"/>
      <c r="F237" s="191"/>
    </row>
    <row r="238" spans="1:6" s="67" customFormat="1" ht="14.25">
      <c r="A238" s="42" t="s">
        <v>80</v>
      </c>
      <c r="B238" s="20" t="s">
        <v>5</v>
      </c>
      <c r="C238" s="10">
        <v>2672</v>
      </c>
      <c r="D238" s="91">
        <v>2973</v>
      </c>
      <c r="E238" s="91">
        <v>2844</v>
      </c>
      <c r="F238" s="164">
        <f>E238/D238*100</f>
        <v>95.660948536831484</v>
      </c>
    </row>
    <row r="239" spans="1:6" s="67" customFormat="1" ht="14.25">
      <c r="A239" s="42" t="s">
        <v>96</v>
      </c>
      <c r="B239" s="20" t="s">
        <v>7</v>
      </c>
      <c r="C239" s="10">
        <v>774</v>
      </c>
      <c r="D239" s="91">
        <v>850</v>
      </c>
      <c r="E239" s="91">
        <v>751</v>
      </c>
      <c r="F239" s="164">
        <f t="shared" ref="F239:F258" si="19">E239/D239*100</f>
        <v>88.352941176470594</v>
      </c>
    </row>
    <row r="240" spans="1:6" s="65" customFormat="1" ht="12.75">
      <c r="A240" s="21" t="s">
        <v>76</v>
      </c>
      <c r="B240" s="11" t="s">
        <v>98</v>
      </c>
      <c r="C240" s="6">
        <v>25</v>
      </c>
      <c r="D240" s="93">
        <v>15</v>
      </c>
      <c r="E240" s="93">
        <v>15</v>
      </c>
      <c r="F240" s="163">
        <f t="shared" si="19"/>
        <v>100</v>
      </c>
    </row>
    <row r="241" spans="1:6" s="65" customFormat="1" ht="12.75">
      <c r="A241" s="21" t="s">
        <v>75</v>
      </c>
      <c r="B241" s="11" t="s">
        <v>140</v>
      </c>
      <c r="C241" s="6">
        <v>300</v>
      </c>
      <c r="D241" s="93">
        <v>224</v>
      </c>
      <c r="E241" s="93">
        <v>212</v>
      </c>
      <c r="F241" s="163">
        <f t="shared" si="19"/>
        <v>94.642857142857139</v>
      </c>
    </row>
    <row r="242" spans="1:6" s="65" customFormat="1" ht="12.75">
      <c r="A242" s="21" t="s">
        <v>90</v>
      </c>
      <c r="B242" s="11" t="s">
        <v>101</v>
      </c>
      <c r="C242" s="6">
        <v>60</v>
      </c>
      <c r="D242" s="93">
        <v>33</v>
      </c>
      <c r="E242" s="93">
        <v>33</v>
      </c>
      <c r="F242" s="163">
        <f t="shared" si="19"/>
        <v>100</v>
      </c>
    </row>
    <row r="243" spans="1:6" s="65" customFormat="1" ht="12.75">
      <c r="A243" s="21" t="s">
        <v>94</v>
      </c>
      <c r="B243" s="11" t="s">
        <v>192</v>
      </c>
      <c r="C243" s="6">
        <v>18</v>
      </c>
      <c r="D243" s="93">
        <v>61</v>
      </c>
      <c r="E243" s="93">
        <v>61</v>
      </c>
      <c r="F243" s="163">
        <f t="shared" si="19"/>
        <v>100</v>
      </c>
    </row>
    <row r="244" spans="1:6" s="65" customFormat="1" ht="12.75">
      <c r="A244" s="21" t="s">
        <v>92</v>
      </c>
      <c r="B244" s="11" t="s">
        <v>151</v>
      </c>
      <c r="C244" s="6">
        <v>30</v>
      </c>
      <c r="D244" s="93">
        <v>39</v>
      </c>
      <c r="E244" s="93">
        <v>39</v>
      </c>
      <c r="F244" s="163">
        <f t="shared" si="19"/>
        <v>100</v>
      </c>
    </row>
    <row r="245" spans="1:6" s="67" customFormat="1" ht="14.25">
      <c r="A245" s="42" t="s">
        <v>95</v>
      </c>
      <c r="B245" s="20" t="s">
        <v>2</v>
      </c>
      <c r="C245" s="10">
        <f>C240+C241+C243+C244+C242</f>
        <v>433</v>
      </c>
      <c r="D245" s="91">
        <f>SUM(D240:D244)</f>
        <v>372</v>
      </c>
      <c r="E245" s="91">
        <f>SUM(E240:E244)</f>
        <v>360</v>
      </c>
      <c r="F245" s="164">
        <f t="shared" si="19"/>
        <v>96.774193548387103</v>
      </c>
    </row>
    <row r="246" spans="1:6" s="67" customFormat="1" ht="14.25">
      <c r="A246" s="42" t="s">
        <v>78</v>
      </c>
      <c r="B246" s="17" t="s">
        <v>259</v>
      </c>
      <c r="C246" s="10"/>
      <c r="D246" s="91">
        <v>155</v>
      </c>
      <c r="E246" s="91">
        <v>156</v>
      </c>
      <c r="F246" s="164">
        <f t="shared" si="19"/>
        <v>100.64516129032258</v>
      </c>
    </row>
    <row r="247" spans="1:6" s="65" customFormat="1" ht="12.75">
      <c r="A247" s="21" t="s">
        <v>161</v>
      </c>
      <c r="B247" s="11" t="s">
        <v>86</v>
      </c>
      <c r="C247" s="6">
        <v>275</v>
      </c>
      <c r="D247" s="93">
        <v>293</v>
      </c>
      <c r="E247" s="93">
        <v>293</v>
      </c>
      <c r="F247" s="163">
        <f t="shared" si="19"/>
        <v>100</v>
      </c>
    </row>
    <row r="248" spans="1:6" s="65" customFormat="1" ht="14.25">
      <c r="A248" s="208" t="s">
        <v>87</v>
      </c>
      <c r="B248" s="208"/>
      <c r="C248" s="208"/>
      <c r="D248" s="93"/>
      <c r="E248" s="93"/>
      <c r="F248" s="164"/>
    </row>
    <row r="249" spans="1:6" s="67" customFormat="1" ht="14.25">
      <c r="A249" s="42" t="s">
        <v>154</v>
      </c>
      <c r="B249" s="20" t="s">
        <v>162</v>
      </c>
      <c r="C249" s="10">
        <f>SUM(C247:C248)</f>
        <v>275</v>
      </c>
      <c r="D249" s="91">
        <f>SUM(D247:D248)</f>
        <v>293</v>
      </c>
      <c r="E249" s="91">
        <f>SUM(E247:E248)</f>
        <v>293</v>
      </c>
      <c r="F249" s="164">
        <f t="shared" si="19"/>
        <v>100</v>
      </c>
    </row>
    <row r="250" spans="1:6" s="67" customFormat="1" ht="14.25">
      <c r="A250" s="198" t="s">
        <v>29</v>
      </c>
      <c r="B250" s="198"/>
      <c r="C250" s="19">
        <f>C238+C239+C245+C249</f>
        <v>4154</v>
      </c>
      <c r="D250" s="95">
        <v>4643</v>
      </c>
      <c r="E250" s="95">
        <f>E238+E239+E245+E246+E249</f>
        <v>4404</v>
      </c>
      <c r="F250" s="165">
        <f t="shared" si="19"/>
        <v>94.852466077966838</v>
      </c>
    </row>
    <row r="251" spans="1:6" s="66" customFormat="1" ht="14.25">
      <c r="A251" s="42" t="s">
        <v>80</v>
      </c>
      <c r="B251" s="20" t="s">
        <v>5</v>
      </c>
      <c r="C251" s="10">
        <v>157</v>
      </c>
      <c r="D251" s="10">
        <v>157</v>
      </c>
      <c r="E251" s="10">
        <v>158</v>
      </c>
      <c r="F251" s="164">
        <f t="shared" si="19"/>
        <v>100.63694267515923</v>
      </c>
    </row>
    <row r="252" spans="1:6" s="66" customFormat="1" ht="14.25">
      <c r="A252" s="42" t="s">
        <v>96</v>
      </c>
      <c r="B252" s="20" t="s">
        <v>7</v>
      </c>
      <c r="C252" s="10">
        <v>42</v>
      </c>
      <c r="D252" s="10">
        <v>42</v>
      </c>
      <c r="E252" s="10">
        <v>43</v>
      </c>
      <c r="F252" s="164">
        <f t="shared" si="19"/>
        <v>102.38095238095238</v>
      </c>
    </row>
    <row r="253" spans="1:6" s="64" customFormat="1" ht="12.75">
      <c r="A253" s="21" t="s">
        <v>71</v>
      </c>
      <c r="B253" s="11" t="s">
        <v>41</v>
      </c>
      <c r="C253" s="6">
        <v>15</v>
      </c>
      <c r="D253" s="6">
        <v>11</v>
      </c>
      <c r="E253" s="6"/>
      <c r="F253" s="163">
        <f t="shared" si="19"/>
        <v>0</v>
      </c>
    </row>
    <row r="254" spans="1:6" s="64" customFormat="1" ht="12.75">
      <c r="A254" s="21" t="s">
        <v>72</v>
      </c>
      <c r="B254" s="11" t="s">
        <v>10</v>
      </c>
      <c r="C254" s="6">
        <v>5</v>
      </c>
      <c r="D254" s="6">
        <v>44</v>
      </c>
      <c r="E254" s="6">
        <v>43</v>
      </c>
      <c r="F254" s="163">
        <f t="shared" si="19"/>
        <v>97.727272727272734</v>
      </c>
    </row>
    <row r="255" spans="1:6" s="64" customFormat="1" ht="12.75">
      <c r="A255" s="21" t="s">
        <v>73</v>
      </c>
      <c r="B255" s="11" t="s">
        <v>99</v>
      </c>
      <c r="C255" s="6">
        <v>102</v>
      </c>
      <c r="D255" s="6">
        <v>106</v>
      </c>
      <c r="E255" s="6">
        <v>106</v>
      </c>
      <c r="F255" s="163">
        <f t="shared" si="19"/>
        <v>100</v>
      </c>
    </row>
    <row r="256" spans="1:6" s="64" customFormat="1" ht="12.75">
      <c r="A256" s="21" t="s">
        <v>74</v>
      </c>
      <c r="B256" s="11" t="s">
        <v>18</v>
      </c>
      <c r="C256" s="6">
        <v>32</v>
      </c>
      <c r="D256" s="6">
        <v>36</v>
      </c>
      <c r="E256" s="6">
        <v>36</v>
      </c>
      <c r="F256" s="163">
        <f t="shared" si="19"/>
        <v>100</v>
      </c>
    </row>
    <row r="257" spans="1:6" s="67" customFormat="1" ht="14.25">
      <c r="A257" s="42" t="s">
        <v>95</v>
      </c>
      <c r="B257" s="20" t="s">
        <v>30</v>
      </c>
      <c r="C257" s="10">
        <f>SUM(C253:C256)</f>
        <v>154</v>
      </c>
      <c r="D257" s="91">
        <f>SUM(D253:D256)</f>
        <v>197</v>
      </c>
      <c r="E257" s="91">
        <f>SUM(E253:E256)</f>
        <v>185</v>
      </c>
      <c r="F257" s="164">
        <f t="shared" si="19"/>
        <v>93.90862944162437</v>
      </c>
    </row>
    <row r="258" spans="1:6" s="69" customFormat="1">
      <c r="A258" s="184" t="s">
        <v>102</v>
      </c>
      <c r="B258" s="184"/>
      <c r="C258" s="36">
        <f>C250+C251+C252+C257</f>
        <v>4507</v>
      </c>
      <c r="D258" s="92">
        <f>SUM(D250+D251+D252+D257)</f>
        <v>5039</v>
      </c>
      <c r="E258" s="92">
        <f>E250+E251+E252+E257</f>
        <v>4790</v>
      </c>
      <c r="F258" s="165">
        <f t="shared" si="19"/>
        <v>95.058543361778135</v>
      </c>
    </row>
    <row r="259" spans="1:6" s="74" customFormat="1" ht="18">
      <c r="A259" s="58"/>
      <c r="B259" s="1"/>
      <c r="C259" s="3"/>
    </row>
    <row r="260" spans="1:6" ht="14.25" customHeight="1">
      <c r="A260" s="186" t="s">
        <v>215</v>
      </c>
      <c r="B260" s="185" t="s">
        <v>197</v>
      </c>
      <c r="C260" s="187" t="s">
        <v>9</v>
      </c>
      <c r="D260" s="185" t="s">
        <v>231</v>
      </c>
      <c r="E260" s="188" t="s">
        <v>266</v>
      </c>
      <c r="F260" s="182" t="s">
        <v>265</v>
      </c>
    </row>
    <row r="261" spans="1:6" ht="14.25">
      <c r="A261" s="186"/>
      <c r="B261" s="185"/>
      <c r="C261" s="187"/>
      <c r="D261" s="185"/>
      <c r="E261" s="189"/>
      <c r="F261" s="183"/>
    </row>
    <row r="262" spans="1:6" s="71" customFormat="1" ht="18" customHeight="1">
      <c r="A262" s="192" t="s">
        <v>37</v>
      </c>
      <c r="B262" s="193"/>
      <c r="C262" s="193"/>
      <c r="D262" s="193"/>
      <c r="E262" s="193"/>
      <c r="F262" s="193"/>
    </row>
    <row r="263" spans="1:6" s="67" customFormat="1" ht="28.5">
      <c r="A263" s="118" t="s">
        <v>149</v>
      </c>
      <c r="B263" s="127" t="s">
        <v>150</v>
      </c>
      <c r="C263" s="120">
        <v>120</v>
      </c>
      <c r="D263" s="121">
        <v>120</v>
      </c>
      <c r="E263" s="121">
        <v>120</v>
      </c>
      <c r="F263" s="164">
        <f>E263/D263*100</f>
        <v>100</v>
      </c>
    </row>
    <row r="264" spans="1:6" s="69" customFormat="1" ht="18" customHeight="1">
      <c r="A264" s="194" t="s">
        <v>116</v>
      </c>
      <c r="B264" s="194"/>
      <c r="C264" s="128">
        <f>C263</f>
        <v>120</v>
      </c>
      <c r="D264" s="114">
        <f>SUM(D263)</f>
        <v>120</v>
      </c>
      <c r="E264" s="114">
        <f>SUM(E263)</f>
        <v>120</v>
      </c>
      <c r="F264" s="165">
        <f>E264/D264*100</f>
        <v>100</v>
      </c>
    </row>
    <row r="265" spans="1:6" s="75" customFormat="1" ht="18" customHeight="1">
      <c r="A265" s="192" t="s">
        <v>38</v>
      </c>
      <c r="B265" s="193"/>
      <c r="C265" s="193"/>
      <c r="D265" s="193"/>
      <c r="E265" s="193"/>
      <c r="F265" s="193"/>
    </row>
    <row r="266" spans="1:6" s="65" customFormat="1" ht="12.75">
      <c r="A266" s="108" t="s">
        <v>152</v>
      </c>
      <c r="B266" s="126" t="s">
        <v>28</v>
      </c>
      <c r="C266" s="109">
        <v>60</v>
      </c>
      <c r="D266" s="112">
        <v>60</v>
      </c>
      <c r="E266" s="112">
        <v>60</v>
      </c>
      <c r="F266" s="163">
        <f>E266/D266*100</f>
        <v>100</v>
      </c>
    </row>
    <row r="267" spans="1:6" s="65" customFormat="1" ht="12.75">
      <c r="A267" s="21" t="s">
        <v>72</v>
      </c>
      <c r="B267" s="84" t="s">
        <v>97</v>
      </c>
      <c r="C267" s="6">
        <v>47</v>
      </c>
      <c r="D267" s="93">
        <v>47</v>
      </c>
      <c r="E267" s="93">
        <v>0</v>
      </c>
      <c r="F267" s="163">
        <f t="shared" ref="F267:F270" si="20">E267/D267*100</f>
        <v>0</v>
      </c>
    </row>
    <row r="268" spans="1:6" s="65" customFormat="1" ht="12.75">
      <c r="A268" s="21" t="s">
        <v>74</v>
      </c>
      <c r="B268" s="84" t="s">
        <v>16</v>
      </c>
      <c r="C268" s="6">
        <v>13</v>
      </c>
      <c r="D268" s="93">
        <v>13</v>
      </c>
      <c r="E268" s="93">
        <v>0</v>
      </c>
      <c r="F268" s="163">
        <f t="shared" si="20"/>
        <v>0</v>
      </c>
    </row>
    <row r="269" spans="1:6" s="67" customFormat="1" ht="14.25">
      <c r="A269" s="42" t="s">
        <v>95</v>
      </c>
      <c r="B269" s="26" t="s">
        <v>2</v>
      </c>
      <c r="C269" s="10">
        <f>SUM(C266:C268)</f>
        <v>120</v>
      </c>
      <c r="D269" s="91">
        <f>SUM(D266:D268)</f>
        <v>120</v>
      </c>
      <c r="E269" s="91">
        <f>SUM(E266:E268)</f>
        <v>60</v>
      </c>
      <c r="F269" s="164">
        <f t="shared" si="20"/>
        <v>50</v>
      </c>
    </row>
    <row r="270" spans="1:6" s="62" customFormat="1">
      <c r="A270" s="184" t="s">
        <v>102</v>
      </c>
      <c r="B270" s="184"/>
      <c r="C270" s="44">
        <f>SUM(C269)</f>
        <v>120</v>
      </c>
      <c r="D270" s="44">
        <f>SUM(D269)</f>
        <v>120</v>
      </c>
      <c r="E270" s="44">
        <f>SUM(E269)</f>
        <v>60</v>
      </c>
      <c r="F270" s="165">
        <f t="shared" si="20"/>
        <v>50</v>
      </c>
    </row>
    <row r="271" spans="1:6" s="62" customFormat="1">
      <c r="A271" s="58"/>
      <c r="B271" s="30"/>
      <c r="C271" s="31"/>
    </row>
    <row r="272" spans="1:6" s="62" customFormat="1" ht="14.25" customHeight="1">
      <c r="A272" s="186" t="s">
        <v>215</v>
      </c>
      <c r="B272" s="185" t="s">
        <v>246</v>
      </c>
      <c r="C272" s="187" t="s">
        <v>9</v>
      </c>
      <c r="D272" s="185" t="s">
        <v>231</v>
      </c>
      <c r="E272" s="188" t="s">
        <v>266</v>
      </c>
      <c r="F272" s="182" t="s">
        <v>265</v>
      </c>
    </row>
    <row r="273" spans="1:6" s="62" customFormat="1" ht="14.25" customHeight="1">
      <c r="A273" s="186"/>
      <c r="B273" s="185"/>
      <c r="C273" s="187"/>
      <c r="D273" s="185"/>
      <c r="E273" s="189"/>
      <c r="F273" s="183"/>
    </row>
    <row r="274" spans="1:6" s="76" customFormat="1" ht="18" customHeight="1">
      <c r="A274" s="190" t="s">
        <v>38</v>
      </c>
      <c r="B274" s="191"/>
      <c r="C274" s="191"/>
      <c r="D274" s="191"/>
      <c r="E274" s="191"/>
      <c r="F274" s="191"/>
    </row>
    <row r="275" spans="1:6" s="64" customFormat="1" ht="12.75">
      <c r="A275" s="21" t="s">
        <v>153</v>
      </c>
      <c r="B275" s="84" t="s">
        <v>60</v>
      </c>
      <c r="C275" s="7">
        <v>36365</v>
      </c>
      <c r="D275" s="6">
        <v>37095</v>
      </c>
      <c r="E275" s="6">
        <v>37095</v>
      </c>
      <c r="F275" s="167">
        <f>E275/D275*100</f>
        <v>100</v>
      </c>
    </row>
    <row r="276" spans="1:6" s="66" customFormat="1" ht="14.25">
      <c r="A276" s="42" t="s">
        <v>147</v>
      </c>
      <c r="B276" s="26" t="s">
        <v>148</v>
      </c>
      <c r="C276" s="22">
        <f>SUM(C275)</f>
        <v>36365</v>
      </c>
      <c r="D276" s="10">
        <f>SUM(D275)</f>
        <v>37095</v>
      </c>
      <c r="E276" s="10">
        <f>SUM(E275)</f>
        <v>37095</v>
      </c>
      <c r="F276" s="169">
        <f t="shared" ref="F276:F277" si="21">E276/D276*100</f>
        <v>100</v>
      </c>
    </row>
    <row r="277" spans="1:6" s="68" customFormat="1">
      <c r="A277" s="184" t="s">
        <v>102</v>
      </c>
      <c r="B277" s="184"/>
      <c r="C277" s="36">
        <f>C276</f>
        <v>36365</v>
      </c>
      <c r="D277" s="92">
        <f>SUM(D276)</f>
        <v>37095</v>
      </c>
      <c r="E277" s="92">
        <f>SUM(E276)</f>
        <v>37095</v>
      </c>
      <c r="F277" s="170">
        <f t="shared" si="21"/>
        <v>100</v>
      </c>
    </row>
    <row r="278" spans="1:6">
      <c r="B278" s="24"/>
      <c r="C278" s="25"/>
    </row>
    <row r="279" spans="1:6" s="75" customFormat="1" ht="14.25" customHeight="1">
      <c r="A279" s="186" t="s">
        <v>215</v>
      </c>
      <c r="B279" s="185" t="s">
        <v>198</v>
      </c>
      <c r="C279" s="187" t="s">
        <v>9</v>
      </c>
      <c r="D279" s="185" t="s">
        <v>231</v>
      </c>
      <c r="E279" s="188" t="s">
        <v>266</v>
      </c>
      <c r="F279" s="182" t="s">
        <v>265</v>
      </c>
    </row>
    <row r="280" spans="1:6" s="75" customFormat="1" ht="14.25" customHeight="1">
      <c r="A280" s="186"/>
      <c r="B280" s="185"/>
      <c r="C280" s="187"/>
      <c r="D280" s="185"/>
      <c r="E280" s="189"/>
      <c r="F280" s="183"/>
    </row>
    <row r="281" spans="1:6" s="75" customFormat="1" ht="18" customHeight="1">
      <c r="A281" s="192" t="s">
        <v>38</v>
      </c>
      <c r="B281" s="193"/>
      <c r="C281" s="193"/>
      <c r="D281" s="193"/>
      <c r="E281" s="193"/>
      <c r="F281" s="193"/>
    </row>
    <row r="282" spans="1:6" s="65" customFormat="1" ht="12.75">
      <c r="A282" s="108" t="s">
        <v>113</v>
      </c>
      <c r="B282" s="115" t="s">
        <v>39</v>
      </c>
      <c r="C282" s="115">
        <v>120</v>
      </c>
      <c r="D282" s="112">
        <v>454</v>
      </c>
      <c r="E282" s="112">
        <v>360</v>
      </c>
      <c r="F282" s="163">
        <f>E282/D282*100</f>
        <v>79.295154185022028</v>
      </c>
    </row>
    <row r="283" spans="1:6" s="65" customFormat="1" ht="12.75">
      <c r="A283" s="21" t="s">
        <v>115</v>
      </c>
      <c r="B283" s="11" t="s">
        <v>261</v>
      </c>
      <c r="C283" s="11">
        <v>800</v>
      </c>
      <c r="D283" s="93">
        <v>800</v>
      </c>
      <c r="E283" s="93">
        <v>605</v>
      </c>
      <c r="F283" s="163">
        <f t="shared" ref="F283:F286" si="22">E283/D283*100</f>
        <v>75.625</v>
      </c>
    </row>
    <row r="284" spans="1:6" s="65" customFormat="1" ht="12.75">
      <c r="A284" s="21" t="s">
        <v>260</v>
      </c>
      <c r="B284" s="11" t="s">
        <v>112</v>
      </c>
      <c r="C284" s="11"/>
      <c r="D284" s="93">
        <v>533</v>
      </c>
      <c r="E284" s="93">
        <v>257</v>
      </c>
      <c r="F284" s="163">
        <f t="shared" si="22"/>
        <v>48.217636022514071</v>
      </c>
    </row>
    <row r="285" spans="1:6" s="67" customFormat="1" ht="14.25">
      <c r="A285" s="42" t="s">
        <v>105</v>
      </c>
      <c r="B285" s="20" t="s">
        <v>114</v>
      </c>
      <c r="C285" s="10">
        <f>SUM(C282:C283)</f>
        <v>920</v>
      </c>
      <c r="D285" s="91">
        <f>SUM(D282+D283+D284)</f>
        <v>1787</v>
      </c>
      <c r="E285" s="91">
        <f>SUM(E282:E284)</f>
        <v>1222</v>
      </c>
      <c r="F285" s="164">
        <f t="shared" si="22"/>
        <v>68.382764409625068</v>
      </c>
    </row>
    <row r="286" spans="1:6" s="68" customFormat="1">
      <c r="A286" s="184" t="s">
        <v>102</v>
      </c>
      <c r="B286" s="184"/>
      <c r="C286" s="36">
        <f>SUM(C285)</f>
        <v>920</v>
      </c>
      <c r="D286" s="92">
        <f>SUM(D285)</f>
        <v>1787</v>
      </c>
      <c r="E286" s="92">
        <f>SUM(E285)</f>
        <v>1222</v>
      </c>
      <c r="F286" s="165">
        <f t="shared" si="22"/>
        <v>68.382764409625068</v>
      </c>
    </row>
    <row r="287" spans="1:6" s="76" customFormat="1" ht="18">
      <c r="A287" s="58"/>
      <c r="B287" s="1"/>
      <c r="C287" s="3"/>
    </row>
    <row r="288" spans="1:6" ht="14.25" customHeight="1">
      <c r="A288" s="186" t="s">
        <v>215</v>
      </c>
      <c r="B288" s="185" t="s">
        <v>199</v>
      </c>
      <c r="C288" s="187" t="s">
        <v>9</v>
      </c>
      <c r="D288" s="185" t="s">
        <v>231</v>
      </c>
      <c r="E288" s="188" t="s">
        <v>266</v>
      </c>
      <c r="F288" s="182" t="s">
        <v>265</v>
      </c>
    </row>
    <row r="289" spans="1:6" ht="14.25">
      <c r="A289" s="186"/>
      <c r="B289" s="185"/>
      <c r="C289" s="187"/>
      <c r="D289" s="185"/>
      <c r="E289" s="189"/>
      <c r="F289" s="183"/>
    </row>
    <row r="290" spans="1:6" ht="18" customHeight="1">
      <c r="A290" s="190" t="s">
        <v>38</v>
      </c>
      <c r="B290" s="191"/>
      <c r="C290" s="191"/>
      <c r="D290" s="191"/>
      <c r="E290" s="191"/>
      <c r="F290" s="191"/>
    </row>
    <row r="291" spans="1:6" s="65" customFormat="1" ht="12.75">
      <c r="A291" s="108" t="s">
        <v>115</v>
      </c>
      <c r="B291" s="115" t="s">
        <v>31</v>
      </c>
      <c r="C291" s="116">
        <v>300</v>
      </c>
      <c r="D291" s="112">
        <v>300</v>
      </c>
      <c r="E291" s="112">
        <v>300</v>
      </c>
      <c r="F291" s="163">
        <f>E291/D291*100</f>
        <v>100</v>
      </c>
    </row>
    <row r="292" spans="1:6" s="65" customFormat="1" ht="12.75">
      <c r="A292" s="21" t="s">
        <v>115</v>
      </c>
      <c r="B292" s="11" t="s">
        <v>112</v>
      </c>
      <c r="C292" s="7">
        <v>310</v>
      </c>
      <c r="D292" s="93">
        <v>310</v>
      </c>
      <c r="E292" s="93">
        <v>289</v>
      </c>
      <c r="F292" s="163">
        <f t="shared" ref="F292:F295" si="23">E292/D292*100</f>
        <v>93.225806451612897</v>
      </c>
    </row>
    <row r="293" spans="1:6" s="65" customFormat="1" ht="12.75">
      <c r="A293" s="21" t="s">
        <v>115</v>
      </c>
      <c r="B293" s="11" t="s">
        <v>32</v>
      </c>
      <c r="C293" s="7">
        <v>300</v>
      </c>
      <c r="D293" s="93">
        <v>300</v>
      </c>
      <c r="E293" s="93">
        <v>180</v>
      </c>
      <c r="F293" s="163">
        <f t="shared" si="23"/>
        <v>60</v>
      </c>
    </row>
    <row r="294" spans="1:6" s="67" customFormat="1" ht="14.25">
      <c r="A294" s="42" t="s">
        <v>105</v>
      </c>
      <c r="B294" s="20" t="s">
        <v>114</v>
      </c>
      <c r="C294" s="22">
        <f>C291+C292+C293</f>
        <v>910</v>
      </c>
      <c r="D294" s="91">
        <f>SUM(D291:D293)</f>
        <v>910</v>
      </c>
      <c r="E294" s="91">
        <f>SUM(E291:E293)</f>
        <v>769</v>
      </c>
      <c r="F294" s="164">
        <f t="shared" si="23"/>
        <v>84.505494505494511</v>
      </c>
    </row>
    <row r="295" spans="1:6" s="68" customFormat="1" ht="18" customHeight="1">
      <c r="A295" s="184" t="s">
        <v>102</v>
      </c>
      <c r="B295" s="184"/>
      <c r="C295" s="41">
        <f>SUM(C294)</f>
        <v>910</v>
      </c>
      <c r="D295" s="92">
        <f>SUM(D294)</f>
        <v>910</v>
      </c>
      <c r="E295" s="92">
        <f>SUM(E294)</f>
        <v>769</v>
      </c>
      <c r="F295" s="165">
        <f t="shared" si="23"/>
        <v>84.505494505494511</v>
      </c>
    </row>
    <row r="296" spans="1:6" ht="18">
      <c r="B296" s="1"/>
      <c r="C296" s="2"/>
    </row>
    <row r="297" spans="1:6" s="82" customFormat="1" ht="14.25" customHeight="1">
      <c r="A297" s="186" t="s">
        <v>215</v>
      </c>
      <c r="B297" s="185" t="s">
        <v>200</v>
      </c>
      <c r="C297" s="185" t="s">
        <v>9</v>
      </c>
      <c r="D297" s="185" t="s">
        <v>231</v>
      </c>
      <c r="E297" s="188" t="s">
        <v>266</v>
      </c>
      <c r="F297" s="182" t="s">
        <v>265</v>
      </c>
    </row>
    <row r="298" spans="1:6" s="82" customFormat="1" ht="14.25">
      <c r="A298" s="186"/>
      <c r="B298" s="185"/>
      <c r="C298" s="185"/>
      <c r="D298" s="185"/>
      <c r="E298" s="189"/>
      <c r="F298" s="183"/>
    </row>
    <row r="299" spans="1:6" s="82" customFormat="1" ht="18" customHeight="1">
      <c r="A299" s="190" t="s">
        <v>37</v>
      </c>
      <c r="B299" s="191"/>
      <c r="C299" s="191"/>
      <c r="D299" s="191"/>
      <c r="E299" s="191"/>
      <c r="F299" s="191"/>
    </row>
    <row r="300" spans="1:6" s="64" customFormat="1" ht="12.75">
      <c r="A300" s="21" t="s">
        <v>149</v>
      </c>
      <c r="B300" s="84" t="s">
        <v>42</v>
      </c>
      <c r="C300" s="9">
        <v>2000</v>
      </c>
      <c r="D300" s="6">
        <v>4704</v>
      </c>
      <c r="E300" s="6">
        <v>4704</v>
      </c>
      <c r="F300" s="167">
        <f>E300/D300*100</f>
        <v>100</v>
      </c>
    </row>
    <row r="301" spans="1:6" s="66" customFormat="1" ht="14.25">
      <c r="A301" s="42" t="s">
        <v>149</v>
      </c>
      <c r="B301" s="20" t="s">
        <v>43</v>
      </c>
      <c r="C301" s="13">
        <f>SUM(C300:C300)</f>
        <v>2000</v>
      </c>
      <c r="D301" s="10">
        <f t="shared" ref="D301:D302" si="24">SUM(D300)</f>
        <v>4704</v>
      </c>
      <c r="E301" s="10">
        <f>SUM(E300)</f>
        <v>4704</v>
      </c>
      <c r="F301" s="169">
        <f t="shared" ref="F301:F302" si="25">E301/D301*100</f>
        <v>100</v>
      </c>
    </row>
    <row r="302" spans="1:6" s="62" customFormat="1" ht="18" customHeight="1">
      <c r="A302" s="184" t="s">
        <v>116</v>
      </c>
      <c r="B302" s="184"/>
      <c r="C302" s="46">
        <f>C301</f>
        <v>2000</v>
      </c>
      <c r="D302" s="44">
        <f t="shared" si="24"/>
        <v>4704</v>
      </c>
      <c r="E302" s="44">
        <f>SUM(E301)</f>
        <v>4704</v>
      </c>
      <c r="F302" s="170">
        <f t="shared" si="25"/>
        <v>100</v>
      </c>
    </row>
    <row r="303" spans="1:6" s="82" customFormat="1" ht="18" customHeight="1">
      <c r="A303" s="190" t="s">
        <v>38</v>
      </c>
      <c r="B303" s="191"/>
      <c r="C303" s="191"/>
      <c r="D303" s="191"/>
      <c r="E303" s="191"/>
      <c r="F303" s="191"/>
    </row>
    <row r="304" spans="1:6" s="66" customFormat="1" ht="14.25">
      <c r="A304" s="118" t="s">
        <v>80</v>
      </c>
      <c r="B304" s="119" t="s">
        <v>5</v>
      </c>
      <c r="C304" s="120">
        <v>2162</v>
      </c>
      <c r="D304" s="123">
        <v>4249</v>
      </c>
      <c r="E304" s="123">
        <v>4167</v>
      </c>
      <c r="F304" s="169">
        <f>E304/D304*100</f>
        <v>98.070134149211569</v>
      </c>
    </row>
    <row r="305" spans="1:6" s="66" customFormat="1" ht="14.25">
      <c r="A305" s="42" t="s">
        <v>96</v>
      </c>
      <c r="B305" s="26" t="s">
        <v>6</v>
      </c>
      <c r="C305" s="13">
        <v>292</v>
      </c>
      <c r="D305" s="10">
        <v>617</v>
      </c>
      <c r="E305" s="10">
        <v>609</v>
      </c>
      <c r="F305" s="169">
        <f t="shared" ref="F305:F311" si="26">E305/D305*100</f>
        <v>98.703403565640187</v>
      </c>
    </row>
    <row r="306" spans="1:6" s="66" customFormat="1" ht="14.25">
      <c r="A306" s="21" t="s">
        <v>76</v>
      </c>
      <c r="B306" s="85" t="s">
        <v>98</v>
      </c>
      <c r="C306" s="9"/>
      <c r="D306" s="6">
        <v>99</v>
      </c>
      <c r="E306" s="6">
        <v>100</v>
      </c>
      <c r="F306" s="167">
        <f t="shared" si="26"/>
        <v>101.01010101010101</v>
      </c>
    </row>
    <row r="307" spans="1:6" s="66" customFormat="1" ht="14.25">
      <c r="A307" s="21" t="s">
        <v>94</v>
      </c>
      <c r="B307" s="85" t="s">
        <v>192</v>
      </c>
      <c r="C307" s="9"/>
      <c r="D307" s="6">
        <v>27</v>
      </c>
      <c r="E307" s="6">
        <v>27</v>
      </c>
      <c r="F307" s="167">
        <f t="shared" si="26"/>
        <v>100</v>
      </c>
    </row>
    <row r="308" spans="1:6" s="66" customFormat="1" ht="14.25">
      <c r="A308" s="42" t="s">
        <v>95</v>
      </c>
      <c r="B308" s="20" t="s">
        <v>30</v>
      </c>
      <c r="C308" s="9"/>
      <c r="D308" s="10">
        <f>SUM(D306:D307)</f>
        <v>126</v>
      </c>
      <c r="E308" s="10">
        <f>SUM(E306:E307)</f>
        <v>127</v>
      </c>
      <c r="F308" s="169">
        <f t="shared" si="26"/>
        <v>100.79365079365078</v>
      </c>
    </row>
    <row r="309" spans="1:6" s="66" customFormat="1" ht="14.25">
      <c r="A309" s="21" t="s">
        <v>135</v>
      </c>
      <c r="B309" s="85" t="s">
        <v>218</v>
      </c>
      <c r="C309" s="9"/>
      <c r="D309" s="6">
        <v>131</v>
      </c>
      <c r="E309" s="6">
        <v>131</v>
      </c>
      <c r="F309" s="167">
        <f t="shared" si="26"/>
        <v>100</v>
      </c>
    </row>
    <row r="310" spans="1:6" s="66" customFormat="1" ht="14.25">
      <c r="A310" s="21" t="s">
        <v>136</v>
      </c>
      <c r="B310" s="85" t="s">
        <v>219</v>
      </c>
      <c r="C310" s="9"/>
      <c r="D310" s="6">
        <v>35</v>
      </c>
      <c r="E310" s="6">
        <v>35</v>
      </c>
      <c r="F310" s="167">
        <f t="shared" si="26"/>
        <v>100</v>
      </c>
    </row>
    <row r="311" spans="1:6" s="62" customFormat="1">
      <c r="A311" s="184" t="s">
        <v>102</v>
      </c>
      <c r="B311" s="184"/>
      <c r="C311" s="46">
        <f>C304+C305</f>
        <v>2454</v>
      </c>
      <c r="D311" s="44">
        <f>SUM(D304+D305+D308+D309+D310)</f>
        <v>5158</v>
      </c>
      <c r="E311" s="44">
        <f>E304+E305+E308+E309+E310</f>
        <v>5069</v>
      </c>
      <c r="F311" s="170">
        <f t="shared" si="26"/>
        <v>98.274525009693676</v>
      </c>
    </row>
    <row r="312" spans="1:6" s="82" customFormat="1" ht="18">
      <c r="A312" s="58"/>
      <c r="B312" s="1"/>
      <c r="C312" s="3"/>
    </row>
    <row r="313" spans="1:6" s="82" customFormat="1" ht="14.25" customHeight="1">
      <c r="A313" s="186" t="s">
        <v>215</v>
      </c>
      <c r="B313" s="185" t="s">
        <v>224</v>
      </c>
      <c r="C313" s="185" t="s">
        <v>9</v>
      </c>
      <c r="D313" s="185" t="s">
        <v>231</v>
      </c>
      <c r="E313" s="188" t="s">
        <v>266</v>
      </c>
      <c r="F313" s="182" t="s">
        <v>265</v>
      </c>
    </row>
    <row r="314" spans="1:6" s="82" customFormat="1" ht="14.25">
      <c r="A314" s="186"/>
      <c r="B314" s="185"/>
      <c r="C314" s="185"/>
      <c r="D314" s="185"/>
      <c r="E314" s="189"/>
      <c r="F314" s="183"/>
    </row>
    <row r="315" spans="1:6" s="82" customFormat="1" ht="18" customHeight="1">
      <c r="A315" s="190" t="s">
        <v>38</v>
      </c>
      <c r="B315" s="191"/>
      <c r="C315" s="191"/>
      <c r="D315" s="191"/>
      <c r="E315" s="191"/>
      <c r="F315" s="191"/>
    </row>
    <row r="316" spans="1:6" s="64" customFormat="1" ht="12.75">
      <c r="A316" s="21" t="s">
        <v>155</v>
      </c>
      <c r="B316" s="84" t="s">
        <v>62</v>
      </c>
      <c r="C316" s="6">
        <v>500</v>
      </c>
      <c r="D316" s="6">
        <v>1040</v>
      </c>
      <c r="E316" s="6">
        <v>771</v>
      </c>
      <c r="F316" s="167">
        <f>E316/D316*100</f>
        <v>74.134615384615387</v>
      </c>
    </row>
    <row r="317" spans="1:6" s="64" customFormat="1" ht="12.75">
      <c r="A317" s="21" t="s">
        <v>155</v>
      </c>
      <c r="B317" s="84" t="s">
        <v>47</v>
      </c>
      <c r="C317" s="6">
        <v>27</v>
      </c>
      <c r="D317" s="6">
        <v>27</v>
      </c>
      <c r="E317" s="6">
        <v>27</v>
      </c>
      <c r="F317" s="167">
        <f t="shared" ref="F317:F322" si="27">E317/D317*100</f>
        <v>100</v>
      </c>
    </row>
    <row r="318" spans="1:6" s="64" customFormat="1" ht="12.75">
      <c r="A318" s="21" t="s">
        <v>155</v>
      </c>
      <c r="B318" s="84" t="s">
        <v>48</v>
      </c>
      <c r="C318" s="6">
        <v>20</v>
      </c>
      <c r="D318" s="6">
        <v>20</v>
      </c>
      <c r="E318" s="6">
        <v>20</v>
      </c>
      <c r="F318" s="167">
        <f t="shared" si="27"/>
        <v>100</v>
      </c>
    </row>
    <row r="319" spans="1:6" s="64" customFormat="1" ht="12.75">
      <c r="A319" s="21" t="s">
        <v>155</v>
      </c>
      <c r="B319" s="84" t="s">
        <v>49</v>
      </c>
      <c r="C319" s="6">
        <v>30</v>
      </c>
      <c r="D319" s="6">
        <v>30</v>
      </c>
      <c r="E319" s="6">
        <v>30</v>
      </c>
      <c r="F319" s="167">
        <f t="shared" si="27"/>
        <v>100</v>
      </c>
    </row>
    <row r="320" spans="1:6" s="64" customFormat="1" ht="12.75">
      <c r="A320" s="21" t="s">
        <v>155</v>
      </c>
      <c r="B320" s="84" t="s">
        <v>63</v>
      </c>
      <c r="C320" s="6">
        <v>31</v>
      </c>
      <c r="D320" s="6">
        <v>31</v>
      </c>
      <c r="E320" s="6">
        <v>31</v>
      </c>
      <c r="F320" s="167">
        <f t="shared" si="27"/>
        <v>100</v>
      </c>
    </row>
    <row r="321" spans="1:6" s="66" customFormat="1" ht="14.25">
      <c r="A321" s="42" t="s">
        <v>155</v>
      </c>
      <c r="B321" s="20" t="s">
        <v>156</v>
      </c>
      <c r="C321" s="10">
        <f>SUM(C316:C320)</f>
        <v>608</v>
      </c>
      <c r="D321" s="10">
        <f>SUM(D316:D320)</f>
        <v>1148</v>
      </c>
      <c r="E321" s="10">
        <f>SUM(E316:E320)</f>
        <v>879</v>
      </c>
      <c r="F321" s="169">
        <f t="shared" si="27"/>
        <v>76.567944250871079</v>
      </c>
    </row>
    <row r="322" spans="1:6" s="62" customFormat="1">
      <c r="A322" s="184" t="s">
        <v>102</v>
      </c>
      <c r="B322" s="184"/>
      <c r="C322" s="36">
        <f>C321</f>
        <v>608</v>
      </c>
      <c r="D322" s="44">
        <f>SUM(D321)</f>
        <v>1148</v>
      </c>
      <c r="E322" s="44">
        <f>SUM(E321)</f>
        <v>879</v>
      </c>
      <c r="F322" s="170">
        <f t="shared" si="27"/>
        <v>76.567944250871079</v>
      </c>
    </row>
    <row r="323" spans="1:6" s="82" customFormat="1" ht="18">
      <c r="A323" s="58"/>
      <c r="B323" s="1"/>
      <c r="C323" s="3"/>
    </row>
    <row r="324" spans="1:6" ht="14.25" customHeight="1">
      <c r="A324" s="186" t="s">
        <v>215</v>
      </c>
      <c r="B324" s="185" t="s">
        <v>225</v>
      </c>
      <c r="C324" s="187" t="s">
        <v>9</v>
      </c>
      <c r="D324" s="185" t="s">
        <v>231</v>
      </c>
      <c r="E324" s="188" t="s">
        <v>266</v>
      </c>
      <c r="F324" s="182" t="s">
        <v>265</v>
      </c>
    </row>
    <row r="325" spans="1:6" ht="14.25">
      <c r="A325" s="186"/>
      <c r="B325" s="185"/>
      <c r="C325" s="187"/>
      <c r="D325" s="185"/>
      <c r="E325" s="189"/>
      <c r="F325" s="183"/>
    </row>
    <row r="326" spans="1:6" s="76" customFormat="1" ht="18" customHeight="1">
      <c r="A326" s="190" t="s">
        <v>38</v>
      </c>
      <c r="B326" s="191"/>
      <c r="C326" s="191"/>
      <c r="D326" s="191"/>
      <c r="E326" s="191"/>
      <c r="F326" s="191"/>
    </row>
    <row r="327" spans="1:6" s="67" customFormat="1" ht="14.25">
      <c r="A327" s="118" t="s">
        <v>80</v>
      </c>
      <c r="B327" s="119" t="s">
        <v>5</v>
      </c>
      <c r="C327" s="129">
        <v>3728</v>
      </c>
      <c r="D327" s="121">
        <v>4053</v>
      </c>
      <c r="E327" s="121">
        <v>3848</v>
      </c>
      <c r="F327" s="164">
        <f>E327/D327*100</f>
        <v>94.942018258080424</v>
      </c>
    </row>
    <row r="328" spans="1:6" s="67" customFormat="1" ht="14.25">
      <c r="A328" s="42" t="s">
        <v>96</v>
      </c>
      <c r="B328" s="26" t="s">
        <v>11</v>
      </c>
      <c r="C328" s="22">
        <v>1048</v>
      </c>
      <c r="D328" s="91">
        <v>1133</v>
      </c>
      <c r="E328" s="91">
        <v>1025</v>
      </c>
      <c r="F328" s="164">
        <f t="shared" ref="F328:F339" si="28">E328/D328*100</f>
        <v>90.467784642541929</v>
      </c>
    </row>
    <row r="329" spans="1:6" s="65" customFormat="1" ht="12.75">
      <c r="A329" s="21" t="s">
        <v>76</v>
      </c>
      <c r="B329" s="84" t="s">
        <v>98</v>
      </c>
      <c r="C329" s="7">
        <v>547</v>
      </c>
      <c r="D329" s="93">
        <v>547</v>
      </c>
      <c r="E329" s="93">
        <v>311</v>
      </c>
      <c r="F329" s="163">
        <f t="shared" si="28"/>
        <v>56.855575868372945</v>
      </c>
    </row>
    <row r="330" spans="1:6" s="65" customFormat="1" ht="12.75">
      <c r="A330" s="21" t="s">
        <v>75</v>
      </c>
      <c r="B330" s="84" t="s">
        <v>89</v>
      </c>
      <c r="C330" s="7">
        <v>150</v>
      </c>
      <c r="D330" s="93">
        <v>150</v>
      </c>
      <c r="E330" s="93">
        <v>70</v>
      </c>
      <c r="F330" s="163">
        <f t="shared" si="28"/>
        <v>46.666666666666664</v>
      </c>
    </row>
    <row r="331" spans="1:6" s="65" customFormat="1" ht="12.75">
      <c r="A331" s="21" t="s">
        <v>90</v>
      </c>
      <c r="B331" s="84" t="s">
        <v>101</v>
      </c>
      <c r="C331" s="7">
        <v>450</v>
      </c>
      <c r="D331" s="93">
        <v>805</v>
      </c>
      <c r="E331" s="93">
        <v>722</v>
      </c>
      <c r="F331" s="163">
        <f t="shared" si="28"/>
        <v>89.689440993788821</v>
      </c>
    </row>
    <row r="332" spans="1:6" s="65" customFormat="1" ht="12.75">
      <c r="A332" s="21" t="s">
        <v>94</v>
      </c>
      <c r="B332" s="84" t="s">
        <v>192</v>
      </c>
      <c r="C332" s="7">
        <v>323</v>
      </c>
      <c r="D332" s="93">
        <v>392</v>
      </c>
      <c r="E332" s="93">
        <v>273</v>
      </c>
      <c r="F332" s="163">
        <f t="shared" si="28"/>
        <v>69.642857142857139</v>
      </c>
    </row>
    <row r="333" spans="1:6" s="65" customFormat="1" ht="12.75">
      <c r="A333" s="21" t="s">
        <v>92</v>
      </c>
      <c r="B333" s="84" t="s">
        <v>157</v>
      </c>
      <c r="C333" s="7">
        <v>50</v>
      </c>
      <c r="D333" s="93">
        <v>50</v>
      </c>
      <c r="E333" s="93">
        <v>5</v>
      </c>
      <c r="F333" s="163">
        <f t="shared" si="28"/>
        <v>10</v>
      </c>
    </row>
    <row r="334" spans="1:6" s="67" customFormat="1" ht="14.25">
      <c r="A334" s="42" t="s">
        <v>95</v>
      </c>
      <c r="B334" s="26" t="s">
        <v>2</v>
      </c>
      <c r="C334" s="22">
        <f>SUM(C329:C333)</f>
        <v>1520</v>
      </c>
      <c r="D334" s="91">
        <f>SUM(D329:D333)</f>
        <v>1944</v>
      </c>
      <c r="E334" s="91">
        <f>SUM(E329:E333)</f>
        <v>1381</v>
      </c>
      <c r="F334" s="164">
        <f t="shared" si="28"/>
        <v>71.039094650205755</v>
      </c>
    </row>
    <row r="335" spans="1:6" s="67" customFormat="1" ht="14.25">
      <c r="A335" s="21" t="s">
        <v>135</v>
      </c>
      <c r="B335" s="85" t="s">
        <v>218</v>
      </c>
      <c r="C335" s="22"/>
      <c r="D335" s="93">
        <v>71</v>
      </c>
      <c r="E335" s="93">
        <v>71</v>
      </c>
      <c r="F335" s="163">
        <f t="shared" si="28"/>
        <v>100</v>
      </c>
    </row>
    <row r="336" spans="1:6" s="67" customFormat="1" ht="14.25">
      <c r="A336" s="21" t="s">
        <v>136</v>
      </c>
      <c r="B336" s="85" t="s">
        <v>219</v>
      </c>
      <c r="C336" s="22"/>
      <c r="D336" s="93">
        <v>3</v>
      </c>
      <c r="E336" s="93">
        <v>3</v>
      </c>
      <c r="F336" s="163">
        <f t="shared" si="28"/>
        <v>100</v>
      </c>
    </row>
    <row r="337" spans="1:6" s="67" customFormat="1" ht="14.25">
      <c r="A337" s="21" t="s">
        <v>233</v>
      </c>
      <c r="B337" s="85" t="s">
        <v>236</v>
      </c>
      <c r="C337" s="7"/>
      <c r="D337" s="93">
        <v>2384</v>
      </c>
      <c r="E337" s="93">
        <v>2384</v>
      </c>
      <c r="F337" s="163">
        <f t="shared" si="28"/>
        <v>100</v>
      </c>
    </row>
    <row r="338" spans="1:6" s="67" customFormat="1" ht="14.25">
      <c r="A338" s="21" t="s">
        <v>234</v>
      </c>
      <c r="B338" s="85" t="s">
        <v>235</v>
      </c>
      <c r="C338" s="7"/>
      <c r="D338" s="93">
        <v>641</v>
      </c>
      <c r="E338" s="93">
        <v>640</v>
      </c>
      <c r="F338" s="163">
        <f t="shared" si="28"/>
        <v>99.84399375975039</v>
      </c>
    </row>
    <row r="339" spans="1:6" s="68" customFormat="1" ht="18" customHeight="1">
      <c r="A339" s="184" t="s">
        <v>102</v>
      </c>
      <c r="B339" s="184"/>
      <c r="C339" s="36">
        <f>SUM(C327,C328,C334)</f>
        <v>6296</v>
      </c>
      <c r="D339" s="92">
        <f>SUM(D327+D328+D334+D335+D336+D337+D338)</f>
        <v>10229</v>
      </c>
      <c r="E339" s="92">
        <f>E327+E328+E334+E335+E336+E337+E338</f>
        <v>9352</v>
      </c>
      <c r="F339" s="165">
        <f t="shared" si="28"/>
        <v>91.426336885326037</v>
      </c>
    </row>
    <row r="340" spans="1:6" s="76" customFormat="1" ht="18">
      <c r="A340" s="58"/>
      <c r="B340" s="1"/>
      <c r="C340" s="3"/>
    </row>
    <row r="341" spans="1:6" s="76" customFormat="1" ht="14.25" customHeight="1">
      <c r="A341" s="186" t="s">
        <v>215</v>
      </c>
      <c r="B341" s="185" t="s">
        <v>226</v>
      </c>
      <c r="C341" s="187" t="s">
        <v>9</v>
      </c>
      <c r="D341" s="185" t="s">
        <v>231</v>
      </c>
      <c r="E341" s="188" t="s">
        <v>266</v>
      </c>
      <c r="F341" s="182" t="s">
        <v>265</v>
      </c>
    </row>
    <row r="342" spans="1:6" s="76" customFormat="1" ht="14.25" customHeight="1">
      <c r="A342" s="186"/>
      <c r="B342" s="185"/>
      <c r="C342" s="187"/>
      <c r="D342" s="185"/>
      <c r="E342" s="189"/>
      <c r="F342" s="183"/>
    </row>
    <row r="343" spans="1:6" s="76" customFormat="1" ht="18" customHeight="1">
      <c r="A343" s="190" t="s">
        <v>37</v>
      </c>
      <c r="B343" s="191"/>
      <c r="C343" s="191"/>
      <c r="D343" s="191"/>
      <c r="E343" s="191"/>
      <c r="F343" s="191"/>
    </row>
    <row r="344" spans="1:6" s="64" customFormat="1" ht="12.75">
      <c r="A344" s="108" t="s">
        <v>158</v>
      </c>
      <c r="B344" s="126" t="s">
        <v>45</v>
      </c>
      <c r="C344" s="130">
        <v>1800</v>
      </c>
      <c r="D344" s="109">
        <v>2728</v>
      </c>
      <c r="E344" s="109">
        <v>2728</v>
      </c>
      <c r="F344" s="167">
        <f>E344/D344*100</f>
        <v>100</v>
      </c>
    </row>
    <row r="345" spans="1:6" s="66" customFormat="1" ht="14.25">
      <c r="A345" s="42" t="s">
        <v>149</v>
      </c>
      <c r="B345" s="20" t="s">
        <v>159</v>
      </c>
      <c r="C345" s="22">
        <f>C344</f>
        <v>1800</v>
      </c>
      <c r="D345" s="10">
        <f t="shared" ref="D345:D346" si="29">SUM(D344)</f>
        <v>2728</v>
      </c>
      <c r="E345" s="10">
        <f>SUM(E344)</f>
        <v>2728</v>
      </c>
      <c r="F345" s="169">
        <f t="shared" ref="F345:F346" si="30">E345/D345*100</f>
        <v>100</v>
      </c>
    </row>
    <row r="346" spans="1:6" s="62" customFormat="1" ht="18" customHeight="1">
      <c r="A346" s="202" t="s">
        <v>116</v>
      </c>
      <c r="B346" s="202"/>
      <c r="C346" s="124">
        <f>C345</f>
        <v>1800</v>
      </c>
      <c r="D346" s="117">
        <f t="shared" si="29"/>
        <v>2728</v>
      </c>
      <c r="E346" s="117">
        <f>SUM(E345)</f>
        <v>2728</v>
      </c>
      <c r="F346" s="170">
        <f t="shared" si="30"/>
        <v>100</v>
      </c>
    </row>
    <row r="347" spans="1:6" s="76" customFormat="1" ht="18" customHeight="1">
      <c r="A347" s="190" t="s">
        <v>38</v>
      </c>
      <c r="B347" s="191"/>
      <c r="C347" s="191"/>
      <c r="D347" s="191"/>
      <c r="E347" s="191"/>
      <c r="F347" s="191"/>
    </row>
    <row r="348" spans="1:6" s="66" customFormat="1" ht="14.25">
      <c r="A348" s="118" t="s">
        <v>80</v>
      </c>
      <c r="B348" s="119" t="s">
        <v>5</v>
      </c>
      <c r="C348" s="129">
        <v>1617</v>
      </c>
      <c r="D348" s="123">
        <v>1910</v>
      </c>
      <c r="E348" s="123">
        <v>1838</v>
      </c>
      <c r="F348" s="169">
        <f>E348/D348*100</f>
        <v>96.230366492146601</v>
      </c>
    </row>
    <row r="349" spans="1:6" s="66" customFormat="1" ht="14.25">
      <c r="A349" s="42" t="s">
        <v>96</v>
      </c>
      <c r="B349" s="26" t="s">
        <v>7</v>
      </c>
      <c r="C349" s="22">
        <v>436</v>
      </c>
      <c r="D349" s="10">
        <v>539</v>
      </c>
      <c r="E349" s="10">
        <v>496</v>
      </c>
      <c r="F349" s="169">
        <f t="shared" ref="F349:F355" si="31">E349/D349*100</f>
        <v>92.022263450834885</v>
      </c>
    </row>
    <row r="350" spans="1:6" s="64" customFormat="1" ht="12.75">
      <c r="A350" s="21" t="s">
        <v>76</v>
      </c>
      <c r="B350" s="84" t="s">
        <v>98</v>
      </c>
      <c r="C350" s="7">
        <v>211</v>
      </c>
      <c r="D350" s="6">
        <v>211</v>
      </c>
      <c r="E350" s="6">
        <v>179</v>
      </c>
      <c r="F350" s="167">
        <f t="shared" si="31"/>
        <v>84.834123222748815</v>
      </c>
    </row>
    <row r="351" spans="1:6" s="64" customFormat="1" ht="12.75">
      <c r="A351" s="21" t="s">
        <v>90</v>
      </c>
      <c r="B351" s="84" t="s">
        <v>101</v>
      </c>
      <c r="C351" s="7">
        <v>700</v>
      </c>
      <c r="D351" s="6">
        <v>700</v>
      </c>
      <c r="E351" s="6">
        <v>458</v>
      </c>
      <c r="F351" s="167">
        <f t="shared" si="31"/>
        <v>65.428571428571431</v>
      </c>
    </row>
    <row r="352" spans="1:6" s="64" customFormat="1" ht="12.75">
      <c r="A352" s="21" t="s">
        <v>94</v>
      </c>
      <c r="B352" s="84" t="s">
        <v>192</v>
      </c>
      <c r="C352" s="7">
        <v>246</v>
      </c>
      <c r="D352" s="6">
        <v>246</v>
      </c>
      <c r="E352" s="6">
        <v>173</v>
      </c>
      <c r="F352" s="167">
        <f t="shared" si="31"/>
        <v>70.325203252032523</v>
      </c>
    </row>
    <row r="353" spans="1:6" s="64" customFormat="1" ht="12.75">
      <c r="A353" s="21" t="s">
        <v>92</v>
      </c>
      <c r="B353" s="84" t="s">
        <v>160</v>
      </c>
      <c r="C353" s="7">
        <v>50</v>
      </c>
      <c r="D353" s="6">
        <v>50</v>
      </c>
      <c r="E353" s="6">
        <v>13</v>
      </c>
      <c r="F353" s="167">
        <f t="shared" si="31"/>
        <v>26</v>
      </c>
    </row>
    <row r="354" spans="1:6" s="66" customFormat="1" ht="14.25">
      <c r="A354" s="42" t="s">
        <v>95</v>
      </c>
      <c r="B354" s="26" t="s">
        <v>44</v>
      </c>
      <c r="C354" s="22">
        <f>C350+C351+C352+C353</f>
        <v>1207</v>
      </c>
      <c r="D354" s="10">
        <f>SUM(D350:D353)</f>
        <v>1207</v>
      </c>
      <c r="E354" s="10">
        <f>SUM(E350:E353)</f>
        <v>823</v>
      </c>
      <c r="F354" s="169">
        <f t="shared" si="31"/>
        <v>68.185584092792055</v>
      </c>
    </row>
    <row r="355" spans="1:6" s="62" customFormat="1">
      <c r="A355" s="184" t="s">
        <v>102</v>
      </c>
      <c r="B355" s="184"/>
      <c r="C355" s="36">
        <f>C348+C349+C354</f>
        <v>3260</v>
      </c>
      <c r="D355" s="44">
        <f>SUM(D348+D349+D354)</f>
        <v>3656</v>
      </c>
      <c r="E355" s="44">
        <f>E348+E349+E354</f>
        <v>3157</v>
      </c>
      <c r="F355" s="170">
        <f t="shared" si="31"/>
        <v>86.351203501094091</v>
      </c>
    </row>
    <row r="356" spans="1:6">
      <c r="B356" s="30"/>
      <c r="C356" s="31"/>
    </row>
    <row r="357" spans="1:6" ht="14.25" customHeight="1">
      <c r="A357" s="186" t="s">
        <v>215</v>
      </c>
      <c r="B357" s="185" t="s">
        <v>227</v>
      </c>
      <c r="C357" s="187" t="s">
        <v>9</v>
      </c>
      <c r="D357" s="185" t="s">
        <v>231</v>
      </c>
      <c r="E357" s="188" t="s">
        <v>266</v>
      </c>
      <c r="F357" s="182" t="s">
        <v>265</v>
      </c>
    </row>
    <row r="358" spans="1:6" ht="14.25">
      <c r="A358" s="186"/>
      <c r="B358" s="185"/>
      <c r="C358" s="187"/>
      <c r="D358" s="185"/>
      <c r="E358" s="189"/>
      <c r="F358" s="183"/>
    </row>
    <row r="359" spans="1:6" s="75" customFormat="1" ht="18" customHeight="1">
      <c r="A359" s="190" t="s">
        <v>38</v>
      </c>
      <c r="B359" s="191"/>
      <c r="C359" s="191"/>
      <c r="D359" s="191"/>
      <c r="E359" s="191"/>
      <c r="F359" s="191"/>
    </row>
    <row r="360" spans="1:6" s="67" customFormat="1" ht="14.25">
      <c r="A360" s="118" t="s">
        <v>80</v>
      </c>
      <c r="B360" s="119" t="s">
        <v>5</v>
      </c>
      <c r="C360" s="131">
        <v>300</v>
      </c>
      <c r="D360" s="121">
        <v>300</v>
      </c>
      <c r="E360" s="121">
        <v>300</v>
      </c>
      <c r="F360" s="164">
        <f>E360/D360*100</f>
        <v>100</v>
      </c>
    </row>
    <row r="361" spans="1:6" s="67" customFormat="1" ht="14.25">
      <c r="A361" s="42" t="s">
        <v>96</v>
      </c>
      <c r="B361" s="26" t="s">
        <v>6</v>
      </c>
      <c r="C361" s="47">
        <v>81</v>
      </c>
      <c r="D361" s="91">
        <v>81</v>
      </c>
      <c r="E361" s="91">
        <v>73</v>
      </c>
      <c r="F361" s="164">
        <f t="shared" ref="F361:F365" si="32">E361/D361*100</f>
        <v>90.123456790123456</v>
      </c>
    </row>
    <row r="362" spans="1:6" s="65" customFormat="1" ht="12.75">
      <c r="A362" s="21" t="s">
        <v>71</v>
      </c>
      <c r="B362" s="11" t="s">
        <v>98</v>
      </c>
      <c r="C362" s="6">
        <v>400</v>
      </c>
      <c r="D362" s="93">
        <v>400</v>
      </c>
      <c r="E362" s="93">
        <v>130</v>
      </c>
      <c r="F362" s="163">
        <f t="shared" si="32"/>
        <v>32.5</v>
      </c>
    </row>
    <row r="363" spans="1:6" s="65" customFormat="1" ht="12.75">
      <c r="A363" s="21" t="s">
        <v>94</v>
      </c>
      <c r="B363" s="11" t="s">
        <v>192</v>
      </c>
      <c r="C363" s="6">
        <v>20</v>
      </c>
      <c r="D363" s="93">
        <v>20</v>
      </c>
      <c r="E363" s="93">
        <v>7</v>
      </c>
      <c r="F363" s="163">
        <f t="shared" si="32"/>
        <v>35</v>
      </c>
    </row>
    <row r="364" spans="1:6" s="67" customFormat="1" ht="14.25">
      <c r="A364" s="42" t="s">
        <v>95</v>
      </c>
      <c r="B364" s="20" t="s">
        <v>8</v>
      </c>
      <c r="C364" s="10">
        <f>SUM(C362+C363)</f>
        <v>420</v>
      </c>
      <c r="D364" s="91">
        <f>SUM(D362:D363)</f>
        <v>420</v>
      </c>
      <c r="E364" s="91">
        <f>SUM(E362:E363)</f>
        <v>137</v>
      </c>
      <c r="F364" s="164">
        <f t="shared" si="32"/>
        <v>32.61904761904762</v>
      </c>
    </row>
    <row r="365" spans="1:6" s="68" customFormat="1">
      <c r="A365" s="184" t="s">
        <v>102</v>
      </c>
      <c r="B365" s="184"/>
      <c r="C365" s="36">
        <f>SUM(C360,C361,C364)</f>
        <v>801</v>
      </c>
      <c r="D365" s="92">
        <f>SUM(D360+D361+D364)</f>
        <v>801</v>
      </c>
      <c r="E365" s="92">
        <f>E360+E361+E364</f>
        <v>510</v>
      </c>
      <c r="F365" s="165">
        <f t="shared" si="32"/>
        <v>63.670411985018724</v>
      </c>
    </row>
    <row r="366" spans="1:6" s="76" customFormat="1" ht="18">
      <c r="A366" s="58"/>
      <c r="B366" s="1"/>
      <c r="C366" s="3"/>
    </row>
    <row r="367" spans="1:6" s="75" customFormat="1" ht="14.25" customHeight="1">
      <c r="A367" s="186" t="s">
        <v>215</v>
      </c>
      <c r="B367" s="185" t="s">
        <v>201</v>
      </c>
      <c r="C367" s="187" t="s">
        <v>9</v>
      </c>
      <c r="D367" s="185" t="s">
        <v>231</v>
      </c>
      <c r="E367" s="188" t="s">
        <v>266</v>
      </c>
      <c r="F367" s="182" t="s">
        <v>265</v>
      </c>
    </row>
    <row r="368" spans="1:6" s="75" customFormat="1" ht="14.25" customHeight="1">
      <c r="A368" s="186"/>
      <c r="B368" s="185"/>
      <c r="C368" s="187"/>
      <c r="D368" s="185"/>
      <c r="E368" s="189"/>
      <c r="F368" s="183"/>
    </row>
    <row r="369" spans="1:6" s="75" customFormat="1" ht="18" customHeight="1">
      <c r="A369" s="190" t="s">
        <v>38</v>
      </c>
      <c r="B369" s="191"/>
      <c r="C369" s="191"/>
      <c r="D369" s="191"/>
      <c r="E369" s="191"/>
      <c r="F369" s="191"/>
    </row>
    <row r="370" spans="1:6" s="75" customFormat="1" ht="12.75" customHeight="1">
      <c r="A370" s="135" t="s">
        <v>76</v>
      </c>
      <c r="B370" s="5" t="s">
        <v>98</v>
      </c>
      <c r="C370" s="136"/>
      <c r="D370" s="136">
        <v>270</v>
      </c>
      <c r="E370" s="136">
        <v>270</v>
      </c>
      <c r="F370" s="160">
        <f>E370/D370*100</f>
        <v>100</v>
      </c>
    </row>
    <row r="371" spans="1:6" s="65" customFormat="1" ht="12.75">
      <c r="A371" s="108" t="s">
        <v>90</v>
      </c>
      <c r="B371" s="115" t="s">
        <v>101</v>
      </c>
      <c r="C371" s="109">
        <v>1500</v>
      </c>
      <c r="D371" s="112">
        <v>1230</v>
      </c>
      <c r="E371" s="112">
        <v>1271</v>
      </c>
      <c r="F371" s="160">
        <f t="shared" ref="F371:F377" si="33">E371/D371*100</f>
        <v>103.33333333333334</v>
      </c>
    </row>
    <row r="372" spans="1:6" s="65" customFormat="1" ht="12.75">
      <c r="A372" s="21" t="s">
        <v>75</v>
      </c>
      <c r="B372" s="11" t="s">
        <v>89</v>
      </c>
      <c r="C372" s="6">
        <v>150</v>
      </c>
      <c r="D372" s="93">
        <v>150</v>
      </c>
      <c r="E372" s="93">
        <v>34</v>
      </c>
      <c r="F372" s="160">
        <f t="shared" si="33"/>
        <v>22.666666666666664</v>
      </c>
    </row>
    <row r="373" spans="1:6" s="65" customFormat="1" ht="12.75">
      <c r="A373" s="21" t="s">
        <v>94</v>
      </c>
      <c r="B373" s="11" t="s">
        <v>192</v>
      </c>
      <c r="C373" s="6">
        <v>445</v>
      </c>
      <c r="D373" s="93">
        <v>445</v>
      </c>
      <c r="E373" s="93">
        <v>404</v>
      </c>
      <c r="F373" s="160">
        <f t="shared" si="33"/>
        <v>90.786516853932582</v>
      </c>
    </row>
    <row r="374" spans="1:6" s="67" customFormat="1" ht="14.25">
      <c r="A374" s="42" t="s">
        <v>95</v>
      </c>
      <c r="B374" s="20" t="s">
        <v>2</v>
      </c>
      <c r="C374" s="10">
        <f>C371+C372+C373</f>
        <v>2095</v>
      </c>
      <c r="D374" s="91">
        <f>SUM(D370:D373)</f>
        <v>2095</v>
      </c>
      <c r="E374" s="91">
        <f>SUM(E370:E373)</f>
        <v>1979</v>
      </c>
      <c r="F374" s="159">
        <f t="shared" si="33"/>
        <v>94.463007159904535</v>
      </c>
    </row>
    <row r="375" spans="1:6" s="67" customFormat="1" ht="14.25">
      <c r="A375" s="21" t="s">
        <v>135</v>
      </c>
      <c r="B375" s="85" t="s">
        <v>218</v>
      </c>
      <c r="C375" s="10"/>
      <c r="D375" s="93">
        <v>280</v>
      </c>
      <c r="E375" s="93">
        <v>280</v>
      </c>
      <c r="F375" s="160">
        <f t="shared" si="33"/>
        <v>100</v>
      </c>
    </row>
    <row r="376" spans="1:6" s="67" customFormat="1" ht="14.25">
      <c r="A376" s="21" t="s">
        <v>136</v>
      </c>
      <c r="B376" s="85" t="s">
        <v>219</v>
      </c>
      <c r="C376" s="10"/>
      <c r="D376" s="93">
        <v>76</v>
      </c>
      <c r="E376" s="93">
        <v>75</v>
      </c>
      <c r="F376" s="160">
        <f t="shared" si="33"/>
        <v>98.68421052631578</v>
      </c>
    </row>
    <row r="377" spans="1:6" s="79" customFormat="1">
      <c r="A377" s="184" t="s">
        <v>102</v>
      </c>
      <c r="B377" s="184"/>
      <c r="C377" s="36">
        <f>SUM(C374)</f>
        <v>2095</v>
      </c>
      <c r="D377" s="92">
        <f>SUM(D374+D375+D376)</f>
        <v>2451</v>
      </c>
      <c r="E377" s="92">
        <f>E374+E375+E376</f>
        <v>2334</v>
      </c>
      <c r="F377" s="161">
        <f t="shared" si="33"/>
        <v>95.226438188494484</v>
      </c>
    </row>
    <row r="378" spans="1:6" s="76" customFormat="1" ht="18">
      <c r="A378" s="58"/>
      <c r="B378" s="1"/>
      <c r="C378" s="3"/>
    </row>
    <row r="379" spans="1:6" s="75" customFormat="1" ht="14.25" customHeight="1">
      <c r="A379" s="186" t="s">
        <v>215</v>
      </c>
      <c r="B379" s="185" t="s">
        <v>247</v>
      </c>
      <c r="C379" s="187" t="s">
        <v>9</v>
      </c>
      <c r="D379" s="185" t="s">
        <v>231</v>
      </c>
      <c r="E379" s="188" t="s">
        <v>266</v>
      </c>
      <c r="F379" s="182" t="s">
        <v>265</v>
      </c>
    </row>
    <row r="380" spans="1:6" s="75" customFormat="1" ht="14.25" customHeight="1">
      <c r="A380" s="186"/>
      <c r="B380" s="185"/>
      <c r="C380" s="187"/>
      <c r="D380" s="185"/>
      <c r="E380" s="189"/>
      <c r="F380" s="183"/>
    </row>
    <row r="381" spans="1:6" s="75" customFormat="1" ht="18" customHeight="1">
      <c r="A381" s="190" t="s">
        <v>37</v>
      </c>
      <c r="B381" s="191"/>
      <c r="C381" s="191"/>
      <c r="D381" s="191"/>
      <c r="E381" s="191"/>
      <c r="F381" s="191"/>
    </row>
    <row r="382" spans="1:6" s="65" customFormat="1" ht="12.75">
      <c r="A382" s="108" t="s">
        <v>206</v>
      </c>
      <c r="B382" s="132" t="s">
        <v>64</v>
      </c>
      <c r="C382" s="89">
        <v>62655</v>
      </c>
      <c r="D382" s="112">
        <v>67989</v>
      </c>
      <c r="E382" s="112">
        <v>67989</v>
      </c>
      <c r="F382" s="163">
        <f>E382/D382*100</f>
        <v>100</v>
      </c>
    </row>
    <row r="383" spans="1:6" s="67" customFormat="1" ht="14.25">
      <c r="A383" s="42" t="s">
        <v>206</v>
      </c>
      <c r="B383" s="48" t="s">
        <v>59</v>
      </c>
      <c r="C383" s="23">
        <f>C382</f>
        <v>62655</v>
      </c>
      <c r="D383" s="91">
        <f>SUM(D382)</f>
        <v>67989</v>
      </c>
      <c r="E383" s="91">
        <f>SUM(E382)</f>
        <v>67989</v>
      </c>
      <c r="F383" s="164">
        <f t="shared" ref="F383:F384" si="34">E383/D383*100</f>
        <v>100</v>
      </c>
    </row>
    <row r="384" spans="1:6" s="68" customFormat="1">
      <c r="A384" s="194" t="s">
        <v>116</v>
      </c>
      <c r="B384" s="194"/>
      <c r="C384" s="113">
        <f>C383</f>
        <v>62655</v>
      </c>
      <c r="D384" s="114">
        <f>SUM(D383)</f>
        <v>67989</v>
      </c>
      <c r="E384" s="114">
        <f>SUM(E383)</f>
        <v>67989</v>
      </c>
      <c r="F384" s="165">
        <f t="shared" si="34"/>
        <v>100</v>
      </c>
    </row>
    <row r="385" spans="1:6" s="75" customFormat="1" ht="18" customHeight="1">
      <c r="A385" s="190" t="s">
        <v>38</v>
      </c>
      <c r="B385" s="191"/>
      <c r="C385" s="191"/>
      <c r="D385" s="191"/>
      <c r="E385" s="191"/>
      <c r="F385" s="191"/>
    </row>
    <row r="386" spans="1:6" s="75" customFormat="1" ht="12.75" customHeight="1">
      <c r="A386" s="143" t="s">
        <v>233</v>
      </c>
      <c r="B386" s="146" t="s">
        <v>262</v>
      </c>
      <c r="C386" s="171"/>
      <c r="D386" s="8">
        <v>49335</v>
      </c>
      <c r="E386" s="8">
        <v>49334</v>
      </c>
      <c r="F386" s="173">
        <f>E386/D386*100</f>
        <v>99.997973041451303</v>
      </c>
    </row>
    <row r="387" spans="1:6" s="75" customFormat="1" ht="12.75" customHeight="1">
      <c r="A387" s="143" t="s">
        <v>234</v>
      </c>
      <c r="B387" s="146" t="s">
        <v>263</v>
      </c>
      <c r="C387" s="171"/>
      <c r="D387" s="8">
        <v>13320</v>
      </c>
      <c r="E387" s="8">
        <v>13321</v>
      </c>
      <c r="F387" s="173">
        <f t="shared" ref="F387:F393" si="35">E387/D387*100</f>
        <v>100.00750750750751</v>
      </c>
    </row>
    <row r="388" spans="1:6" s="75" customFormat="1" ht="12.75" customHeight="1">
      <c r="A388" s="145" t="s">
        <v>79</v>
      </c>
      <c r="B388" s="144" t="s">
        <v>264</v>
      </c>
      <c r="C388" s="171"/>
      <c r="D388" s="172">
        <f>SUM(D386:D387)</f>
        <v>62655</v>
      </c>
      <c r="E388" s="172">
        <f>SUM(E386:E387)</f>
        <v>62655</v>
      </c>
      <c r="F388" s="174">
        <f t="shared" si="35"/>
        <v>100</v>
      </c>
    </row>
    <row r="389" spans="1:6" s="65" customFormat="1" ht="12.75">
      <c r="A389" s="108" t="s">
        <v>90</v>
      </c>
      <c r="B389" s="115" t="s">
        <v>33</v>
      </c>
      <c r="C389" s="109">
        <v>1720</v>
      </c>
      <c r="D389" s="93">
        <v>1720</v>
      </c>
      <c r="E389" s="93">
        <v>1535</v>
      </c>
      <c r="F389" s="173">
        <f t="shared" si="35"/>
        <v>89.244186046511629</v>
      </c>
    </row>
    <row r="390" spans="1:6" s="65" customFormat="1" ht="12.75">
      <c r="A390" s="21" t="s">
        <v>94</v>
      </c>
      <c r="B390" s="11" t="s">
        <v>16</v>
      </c>
      <c r="C390" s="6">
        <v>464</v>
      </c>
      <c r="D390" s="93">
        <v>464</v>
      </c>
      <c r="E390" s="93">
        <v>415</v>
      </c>
      <c r="F390" s="173">
        <f t="shared" si="35"/>
        <v>89.439655172413794</v>
      </c>
    </row>
    <row r="391" spans="1:6" s="65" customFormat="1" ht="12.75">
      <c r="A391" s="21" t="s">
        <v>92</v>
      </c>
      <c r="B391" s="11" t="s">
        <v>237</v>
      </c>
      <c r="C391" s="6"/>
      <c r="D391" s="93">
        <v>658</v>
      </c>
      <c r="E391" s="93">
        <v>658</v>
      </c>
      <c r="F391" s="173">
        <f t="shared" si="35"/>
        <v>100</v>
      </c>
    </row>
    <row r="392" spans="1:6" s="67" customFormat="1" ht="14.25">
      <c r="A392" s="42" t="s">
        <v>95</v>
      </c>
      <c r="B392" s="20" t="s">
        <v>8</v>
      </c>
      <c r="C392" s="10">
        <f>SUM(C389:C391)</f>
        <v>2184</v>
      </c>
      <c r="D392" s="91">
        <f>SUM(D389:D391)</f>
        <v>2842</v>
      </c>
      <c r="E392" s="91">
        <f>SUM(E389:E391)</f>
        <v>2608</v>
      </c>
      <c r="F392" s="175">
        <f t="shared" si="35"/>
        <v>91.766361717100636</v>
      </c>
    </row>
    <row r="393" spans="1:6" s="68" customFormat="1">
      <c r="A393" s="184" t="s">
        <v>102</v>
      </c>
      <c r="B393" s="184"/>
      <c r="C393" s="36">
        <f>C392</f>
        <v>2184</v>
      </c>
      <c r="D393" s="92">
        <f>SUM(D392+D388)</f>
        <v>65497</v>
      </c>
      <c r="E393" s="92">
        <f>E388+E392</f>
        <v>65263</v>
      </c>
      <c r="F393" s="176">
        <f t="shared" si="35"/>
        <v>99.642731728170759</v>
      </c>
    </row>
    <row r="394" spans="1:6" s="76" customFormat="1" ht="18">
      <c r="A394" s="58"/>
      <c r="B394" s="1"/>
      <c r="C394" s="3"/>
    </row>
    <row r="395" spans="1:6" s="75" customFormat="1" ht="14.25" customHeight="1">
      <c r="A395" s="186" t="s">
        <v>215</v>
      </c>
      <c r="B395" s="185" t="s">
        <v>228</v>
      </c>
      <c r="C395" s="187" t="s">
        <v>9</v>
      </c>
      <c r="D395" s="185" t="s">
        <v>231</v>
      </c>
      <c r="E395" s="188" t="s">
        <v>266</v>
      </c>
      <c r="F395" s="182" t="s">
        <v>265</v>
      </c>
    </row>
    <row r="396" spans="1:6" s="75" customFormat="1" ht="14.25" customHeight="1">
      <c r="A396" s="186"/>
      <c r="B396" s="185"/>
      <c r="C396" s="187"/>
      <c r="D396" s="185"/>
      <c r="E396" s="189"/>
      <c r="F396" s="183"/>
    </row>
    <row r="397" spans="1:6" s="75" customFormat="1" ht="18" customHeight="1">
      <c r="A397" s="190" t="s">
        <v>37</v>
      </c>
      <c r="B397" s="191"/>
      <c r="C397" s="191"/>
      <c r="D397" s="191"/>
      <c r="E397" s="191"/>
      <c r="F397" s="191"/>
    </row>
    <row r="398" spans="1:6" s="75" customFormat="1" ht="12.75" customHeight="1">
      <c r="A398" s="108" t="s">
        <v>172</v>
      </c>
      <c r="B398" s="132" t="s">
        <v>241</v>
      </c>
      <c r="C398" s="133"/>
      <c r="D398" s="137">
        <v>100</v>
      </c>
      <c r="E398" s="137">
        <v>100</v>
      </c>
      <c r="F398" s="177">
        <f>E398/D398*100</f>
        <v>100</v>
      </c>
    </row>
    <row r="399" spans="1:6" s="75" customFormat="1" ht="12.75" customHeight="1">
      <c r="A399" s="42" t="s">
        <v>172</v>
      </c>
      <c r="B399" s="48" t="s">
        <v>242</v>
      </c>
      <c r="C399" s="101"/>
      <c r="D399" s="138">
        <f>SUM(D398)</f>
        <v>100</v>
      </c>
      <c r="E399" s="138">
        <f>SUM(E398)</f>
        <v>100</v>
      </c>
      <c r="F399" s="178">
        <f t="shared" ref="F399:F400" si="36">E399/D399*100</f>
        <v>100</v>
      </c>
    </row>
    <row r="400" spans="1:6" s="75" customFormat="1" ht="15.75" customHeight="1">
      <c r="A400" s="194" t="s">
        <v>116</v>
      </c>
      <c r="B400" s="194"/>
      <c r="C400" s="134"/>
      <c r="D400" s="139">
        <f>SUM(D399)</f>
        <v>100</v>
      </c>
      <c r="E400" s="139">
        <f>SUM(E399)</f>
        <v>100</v>
      </c>
      <c r="F400" s="179">
        <f t="shared" si="36"/>
        <v>100</v>
      </c>
    </row>
    <row r="401" spans="1:6" s="75" customFormat="1" ht="18" customHeight="1">
      <c r="A401" s="190" t="s">
        <v>38</v>
      </c>
      <c r="B401" s="191"/>
      <c r="C401" s="191"/>
      <c r="D401" s="191"/>
      <c r="E401" s="191"/>
      <c r="F401" s="191"/>
    </row>
    <row r="402" spans="1:6" s="65" customFormat="1" ht="12.75">
      <c r="A402" s="108" t="s">
        <v>76</v>
      </c>
      <c r="B402" s="126" t="s">
        <v>98</v>
      </c>
      <c r="C402" s="116">
        <v>400</v>
      </c>
      <c r="D402" s="112">
        <v>700</v>
      </c>
      <c r="E402" s="112">
        <v>685</v>
      </c>
      <c r="F402" s="163">
        <f>E402/D402*100</f>
        <v>97.857142857142847</v>
      </c>
    </row>
    <row r="403" spans="1:6" s="65" customFormat="1" ht="12.75">
      <c r="A403" s="21" t="s">
        <v>90</v>
      </c>
      <c r="B403" s="84" t="s">
        <v>101</v>
      </c>
      <c r="C403" s="7">
        <v>1400</v>
      </c>
      <c r="D403" s="93">
        <v>1700</v>
      </c>
      <c r="E403" s="93">
        <v>1140</v>
      </c>
      <c r="F403" s="163">
        <f t="shared" ref="F403:F406" si="37">E403/D403*100</f>
        <v>67.058823529411754</v>
      </c>
    </row>
    <row r="404" spans="1:6" s="65" customFormat="1" ht="12.75">
      <c r="A404" s="21" t="s">
        <v>94</v>
      </c>
      <c r="B404" s="84" t="s">
        <v>202</v>
      </c>
      <c r="C404" s="7">
        <v>486</v>
      </c>
      <c r="D404" s="93">
        <v>621</v>
      </c>
      <c r="E404" s="93">
        <v>370</v>
      </c>
      <c r="F404" s="163">
        <f t="shared" si="37"/>
        <v>59.58132045088567</v>
      </c>
    </row>
    <row r="405" spans="1:6" s="67" customFormat="1" ht="14.25">
      <c r="A405" s="42" t="s">
        <v>95</v>
      </c>
      <c r="B405" s="26" t="s">
        <v>2</v>
      </c>
      <c r="C405" s="22">
        <f>C402+C403+C404</f>
        <v>2286</v>
      </c>
      <c r="D405" s="91">
        <f>SUM(D402:D404)</f>
        <v>3021</v>
      </c>
      <c r="E405" s="91">
        <f>SUM(E402:E404)</f>
        <v>2195</v>
      </c>
      <c r="F405" s="164">
        <f t="shared" si="37"/>
        <v>72.658060244952011</v>
      </c>
    </row>
    <row r="406" spans="1:6" s="68" customFormat="1">
      <c r="A406" s="184" t="s">
        <v>102</v>
      </c>
      <c r="B406" s="184"/>
      <c r="C406" s="36">
        <f>SUM(C405)</f>
        <v>2286</v>
      </c>
      <c r="D406" s="92">
        <f>SUM(D405)</f>
        <v>3021</v>
      </c>
      <c r="E406" s="92">
        <f>SUM(E405)</f>
        <v>2195</v>
      </c>
      <c r="F406" s="165">
        <f t="shared" si="37"/>
        <v>72.658060244952011</v>
      </c>
    </row>
    <row r="407" spans="1:6" s="76" customFormat="1" ht="18">
      <c r="A407" s="58"/>
      <c r="B407" s="1"/>
      <c r="C407" s="3"/>
    </row>
    <row r="408" spans="1:6" s="83" customFormat="1" ht="14.25" customHeight="1">
      <c r="A408" s="186" t="s">
        <v>215</v>
      </c>
      <c r="B408" s="185" t="s">
        <v>229</v>
      </c>
      <c r="C408" s="187" t="s">
        <v>9</v>
      </c>
      <c r="D408" s="185" t="s">
        <v>231</v>
      </c>
      <c r="E408" s="188" t="s">
        <v>266</v>
      </c>
      <c r="F408" s="182" t="s">
        <v>265</v>
      </c>
    </row>
    <row r="409" spans="1:6" s="83" customFormat="1" ht="14.25" customHeight="1">
      <c r="A409" s="186"/>
      <c r="B409" s="185"/>
      <c r="C409" s="187"/>
      <c r="D409" s="185"/>
      <c r="E409" s="189"/>
      <c r="F409" s="183"/>
    </row>
    <row r="410" spans="1:6" s="75" customFormat="1" ht="18" customHeight="1">
      <c r="A410" s="190" t="s">
        <v>38</v>
      </c>
      <c r="B410" s="191"/>
      <c r="C410" s="191"/>
      <c r="D410" s="191"/>
      <c r="E410" s="191"/>
      <c r="F410" s="191"/>
    </row>
    <row r="411" spans="1:6" s="67" customFormat="1" ht="14.25">
      <c r="A411" s="118" t="s">
        <v>80</v>
      </c>
      <c r="B411" s="127" t="s">
        <v>5</v>
      </c>
      <c r="C411" s="123">
        <v>1383</v>
      </c>
      <c r="D411" s="121">
        <v>1662</v>
      </c>
      <c r="E411" s="121">
        <v>1633</v>
      </c>
      <c r="F411" s="164">
        <f>E411/D411*100</f>
        <v>98.255114320096268</v>
      </c>
    </row>
    <row r="412" spans="1:6" s="67" customFormat="1" ht="14.25">
      <c r="A412" s="42" t="s">
        <v>96</v>
      </c>
      <c r="B412" s="20" t="s">
        <v>7</v>
      </c>
      <c r="C412" s="10">
        <v>385</v>
      </c>
      <c r="D412" s="91">
        <v>473</v>
      </c>
      <c r="E412" s="91">
        <v>437</v>
      </c>
      <c r="F412" s="164">
        <f t="shared" ref="F412:F417" si="38">E412/D412*100</f>
        <v>92.389006342494724</v>
      </c>
    </row>
    <row r="413" spans="1:6" s="65" customFormat="1" ht="12.75">
      <c r="A413" s="21" t="s">
        <v>76</v>
      </c>
      <c r="B413" s="11" t="s">
        <v>98</v>
      </c>
      <c r="C413" s="6">
        <v>615</v>
      </c>
      <c r="D413" s="93">
        <v>615</v>
      </c>
      <c r="E413" s="93">
        <v>312</v>
      </c>
      <c r="F413" s="163">
        <f t="shared" si="38"/>
        <v>50.731707317073173</v>
      </c>
    </row>
    <row r="414" spans="1:6" s="65" customFormat="1" ht="12.75">
      <c r="A414" s="21" t="s">
        <v>163</v>
      </c>
      <c r="B414" s="11" t="s">
        <v>101</v>
      </c>
      <c r="C414" s="6">
        <v>250</v>
      </c>
      <c r="D414" s="93">
        <v>250</v>
      </c>
      <c r="E414" s="93">
        <v>36</v>
      </c>
      <c r="F414" s="163">
        <f t="shared" si="38"/>
        <v>14.399999999999999</v>
      </c>
    </row>
    <row r="415" spans="1:6" s="65" customFormat="1" ht="12.75">
      <c r="A415" s="21" t="s">
        <v>94</v>
      </c>
      <c r="B415" s="11" t="s">
        <v>192</v>
      </c>
      <c r="C415" s="6">
        <v>234</v>
      </c>
      <c r="D415" s="93">
        <v>234</v>
      </c>
      <c r="E415" s="93">
        <v>79</v>
      </c>
      <c r="F415" s="163">
        <f t="shared" si="38"/>
        <v>33.760683760683762</v>
      </c>
    </row>
    <row r="416" spans="1:6" s="67" customFormat="1" ht="14.25">
      <c r="A416" s="42" t="s">
        <v>95</v>
      </c>
      <c r="B416" s="20" t="s">
        <v>8</v>
      </c>
      <c r="C416" s="10">
        <f>SUM(C413+C414+C415)</f>
        <v>1099</v>
      </c>
      <c r="D416" s="91">
        <f>SUM(D413:D415)</f>
        <v>1099</v>
      </c>
      <c r="E416" s="91">
        <f>SUM(E413:E415)</f>
        <v>427</v>
      </c>
      <c r="F416" s="164">
        <f t="shared" si="38"/>
        <v>38.853503184713375</v>
      </c>
    </row>
    <row r="417" spans="1:6" s="68" customFormat="1">
      <c r="A417" s="184" t="s">
        <v>102</v>
      </c>
      <c r="B417" s="184"/>
      <c r="C417" s="36">
        <f>C416+C412+C411</f>
        <v>2867</v>
      </c>
      <c r="D417" s="92">
        <f>SUM(D411+D412+D416)</f>
        <v>3234</v>
      </c>
      <c r="E417" s="92">
        <f>E411+E412+E416</f>
        <v>2497</v>
      </c>
      <c r="F417" s="165">
        <f t="shared" si="38"/>
        <v>77.210884353741491</v>
      </c>
    </row>
    <row r="418" spans="1:6" s="68" customFormat="1">
      <c r="A418" s="54"/>
      <c r="B418" s="54"/>
      <c r="C418" s="55"/>
    </row>
    <row r="419" spans="1:6" s="68" customFormat="1" ht="14.25" customHeight="1">
      <c r="A419" s="186" t="s">
        <v>215</v>
      </c>
      <c r="B419" s="185" t="s">
        <v>230</v>
      </c>
      <c r="C419" s="187" t="s">
        <v>9</v>
      </c>
      <c r="D419" s="185" t="s">
        <v>231</v>
      </c>
      <c r="E419" s="188" t="s">
        <v>266</v>
      </c>
      <c r="F419" s="182" t="s">
        <v>265</v>
      </c>
    </row>
    <row r="420" spans="1:6" s="68" customFormat="1" ht="14.25" customHeight="1">
      <c r="A420" s="186"/>
      <c r="B420" s="185"/>
      <c r="C420" s="187"/>
      <c r="D420" s="185"/>
      <c r="E420" s="189"/>
      <c r="F420" s="183"/>
    </row>
    <row r="421" spans="1:6" s="68" customFormat="1" ht="16.5" customHeight="1">
      <c r="A421" s="190" t="s">
        <v>38</v>
      </c>
      <c r="B421" s="191"/>
      <c r="C421" s="191"/>
      <c r="D421" s="191"/>
      <c r="E421" s="191"/>
      <c r="F421" s="191"/>
    </row>
    <row r="422" spans="1:6" s="65" customFormat="1" ht="16.5" customHeight="1">
      <c r="A422" s="108" t="s">
        <v>76</v>
      </c>
      <c r="B422" s="115" t="s">
        <v>98</v>
      </c>
      <c r="C422" s="109">
        <v>79</v>
      </c>
      <c r="D422" s="112">
        <v>79</v>
      </c>
      <c r="E422" s="112">
        <v>80</v>
      </c>
      <c r="F422" s="163">
        <f>E422/D422*100</f>
        <v>101.26582278481013</v>
      </c>
    </row>
    <row r="423" spans="1:6" s="65" customFormat="1" ht="12.75">
      <c r="A423" s="21" t="s">
        <v>94</v>
      </c>
      <c r="B423" s="11" t="s">
        <v>16</v>
      </c>
      <c r="C423" s="6">
        <v>21</v>
      </c>
      <c r="D423" s="93">
        <v>21</v>
      </c>
      <c r="E423" s="93">
        <v>20</v>
      </c>
      <c r="F423" s="163">
        <f t="shared" ref="F423:F425" si="39">E423/D423*100</f>
        <v>95.238095238095227</v>
      </c>
    </row>
    <row r="424" spans="1:6" s="68" customFormat="1">
      <c r="A424" s="42" t="s">
        <v>95</v>
      </c>
      <c r="B424" s="20" t="s">
        <v>8</v>
      </c>
      <c r="C424" s="10">
        <f>C422+C423</f>
        <v>100</v>
      </c>
      <c r="D424" s="91">
        <f>SUM(D422:D423)</f>
        <v>100</v>
      </c>
      <c r="E424" s="91">
        <f>SUM(E422:E423)</f>
        <v>100</v>
      </c>
      <c r="F424" s="164">
        <f t="shared" si="39"/>
        <v>100</v>
      </c>
    </row>
    <row r="425" spans="1:6" s="68" customFormat="1">
      <c r="A425" s="184" t="s">
        <v>102</v>
      </c>
      <c r="B425" s="184"/>
      <c r="C425" s="36">
        <f>C424</f>
        <v>100</v>
      </c>
      <c r="D425" s="92">
        <f>SUM(D424)</f>
        <v>100</v>
      </c>
      <c r="E425" s="92">
        <f>SUM(E424)</f>
        <v>100</v>
      </c>
      <c r="F425" s="165">
        <f t="shared" si="39"/>
        <v>100</v>
      </c>
    </row>
    <row r="426" spans="1:6" s="68" customFormat="1">
      <c r="A426" s="54"/>
      <c r="B426" s="54"/>
      <c r="C426" s="55"/>
      <c r="D426" s="103"/>
      <c r="E426" s="103"/>
      <c r="F426" s="150"/>
    </row>
    <row r="427" spans="1:6" s="68" customFormat="1">
      <c r="A427" s="186" t="s">
        <v>215</v>
      </c>
      <c r="B427" s="185" t="s">
        <v>271</v>
      </c>
      <c r="C427" s="187" t="s">
        <v>9</v>
      </c>
      <c r="D427" s="185" t="s">
        <v>231</v>
      </c>
      <c r="E427" s="188" t="s">
        <v>266</v>
      </c>
      <c r="F427" s="182" t="s">
        <v>265</v>
      </c>
    </row>
    <row r="428" spans="1:6" s="68" customFormat="1">
      <c r="A428" s="186"/>
      <c r="B428" s="185"/>
      <c r="C428" s="187"/>
      <c r="D428" s="185"/>
      <c r="E428" s="189"/>
      <c r="F428" s="183"/>
    </row>
    <row r="429" spans="1:6" s="68" customFormat="1" ht="18">
      <c r="A429" s="190" t="s">
        <v>38</v>
      </c>
      <c r="B429" s="191"/>
      <c r="C429" s="191"/>
      <c r="D429" s="191"/>
      <c r="E429" s="191"/>
      <c r="F429" s="191"/>
    </row>
    <row r="430" spans="1:6" s="68" customFormat="1">
      <c r="A430" s="21" t="s">
        <v>153</v>
      </c>
      <c r="B430" s="148" t="s">
        <v>60</v>
      </c>
      <c r="C430" s="7">
        <v>0</v>
      </c>
      <c r="D430" s="6">
        <v>0</v>
      </c>
      <c r="E430" s="6">
        <v>2108</v>
      </c>
      <c r="F430" s="21"/>
    </row>
    <row r="431" spans="1:6" s="68" customFormat="1">
      <c r="A431" s="42" t="s">
        <v>147</v>
      </c>
      <c r="B431" s="26" t="s">
        <v>148</v>
      </c>
      <c r="C431" s="22">
        <v>0</v>
      </c>
      <c r="D431" s="10">
        <f>SUM(D430)</f>
        <v>0</v>
      </c>
      <c r="E431" s="10">
        <f>SUM(E430)</f>
        <v>2108</v>
      </c>
      <c r="F431" s="21"/>
    </row>
    <row r="432" spans="1:6" s="68" customFormat="1">
      <c r="A432" s="184" t="s">
        <v>102</v>
      </c>
      <c r="B432" s="184"/>
      <c r="C432" s="36">
        <f>C431</f>
        <v>0</v>
      </c>
      <c r="D432" s="92">
        <f>SUM(D431)</f>
        <v>0</v>
      </c>
      <c r="E432" s="92">
        <f>SUM(E431)</f>
        <v>2108</v>
      </c>
      <c r="F432" s="21"/>
    </row>
    <row r="433" spans="1:6" s="82" customFormat="1" ht="15.75" customHeight="1">
      <c r="A433" s="58"/>
      <c r="B433" s="1"/>
      <c r="C433" s="3"/>
    </row>
    <row r="434" spans="1:6" ht="18" customHeight="1">
      <c r="A434" s="186" t="s">
        <v>215</v>
      </c>
      <c r="B434" s="204" t="s">
        <v>273</v>
      </c>
      <c r="C434" s="187" t="s">
        <v>9</v>
      </c>
      <c r="D434" s="185" t="s">
        <v>231</v>
      </c>
      <c r="E434" s="188" t="s">
        <v>266</v>
      </c>
      <c r="F434" s="182" t="s">
        <v>265</v>
      </c>
    </row>
    <row r="435" spans="1:6" ht="18" customHeight="1">
      <c r="A435" s="186"/>
      <c r="B435" s="204"/>
      <c r="C435" s="205"/>
      <c r="D435" s="185"/>
      <c r="E435" s="189"/>
      <c r="F435" s="183"/>
    </row>
    <row r="436" spans="1:6" ht="20.100000000000001" customHeight="1">
      <c r="A436" s="37" t="s">
        <v>146</v>
      </c>
      <c r="B436" s="49" t="s">
        <v>169</v>
      </c>
      <c r="C436" s="45">
        <f>C218</f>
        <v>62061</v>
      </c>
      <c r="D436" s="96">
        <f>D218</f>
        <v>73230</v>
      </c>
      <c r="E436" s="45">
        <f>E218</f>
        <v>73230</v>
      </c>
      <c r="F436" s="180">
        <f>E436/D436*100</f>
        <v>100</v>
      </c>
    </row>
    <row r="437" spans="1:6" ht="20.100000000000001" customHeight="1">
      <c r="A437" s="37" t="s">
        <v>149</v>
      </c>
      <c r="B437" s="37" t="s">
        <v>170</v>
      </c>
      <c r="C437" s="45">
        <f>C235+C263+C301+C345</f>
        <v>8427</v>
      </c>
      <c r="D437" s="96">
        <f>D235+D263+D301+D345</f>
        <v>12059</v>
      </c>
      <c r="E437" s="45">
        <f>E235+E263+E301+E345</f>
        <v>12054</v>
      </c>
      <c r="F437" s="180">
        <f t="shared" ref="F437:F445" si="40">E437/D437*100</f>
        <v>99.95853719213865</v>
      </c>
    </row>
    <row r="438" spans="1:6" ht="20.100000000000001" customHeight="1">
      <c r="A438" s="37" t="s">
        <v>168</v>
      </c>
      <c r="B438" s="50" t="s">
        <v>171</v>
      </c>
      <c r="C438" s="45">
        <f>C204+C206</f>
        <v>40200</v>
      </c>
      <c r="D438" s="96">
        <f>D204+D206+D205</f>
        <v>47017</v>
      </c>
      <c r="E438" s="45">
        <f>E204+E205+E206</f>
        <v>69454</v>
      </c>
      <c r="F438" s="180">
        <f t="shared" si="40"/>
        <v>147.72103707169748</v>
      </c>
    </row>
    <row r="439" spans="1:6" ht="20.100000000000001" customHeight="1">
      <c r="A439" s="37" t="s">
        <v>69</v>
      </c>
      <c r="B439" s="50" t="s">
        <v>120</v>
      </c>
      <c r="C439" s="45">
        <f>C8+C105+C139+C162+C184+C35</f>
        <v>25831</v>
      </c>
      <c r="D439" s="96">
        <f>D8+D105+D139+D162+D184+D35</f>
        <v>29186</v>
      </c>
      <c r="E439" s="45">
        <f>E8+E105+E139+E162+E184+E35</f>
        <v>28993</v>
      </c>
      <c r="F439" s="180">
        <f t="shared" si="40"/>
        <v>99.338724045775379</v>
      </c>
    </row>
    <row r="440" spans="1:6" ht="20.100000000000001" customHeight="1">
      <c r="A440" s="37" t="s">
        <v>122</v>
      </c>
      <c r="B440" s="37" t="s">
        <v>123</v>
      </c>
      <c r="C440" s="45">
        <f>C107</f>
        <v>100</v>
      </c>
      <c r="D440" s="96">
        <f>D107</f>
        <v>100</v>
      </c>
      <c r="E440" s="45">
        <f>E107</f>
        <v>83</v>
      </c>
      <c r="F440" s="180">
        <f t="shared" si="40"/>
        <v>83</v>
      </c>
    </row>
    <row r="441" spans="1:6" ht="20.100000000000001" customHeight="1">
      <c r="A441" s="37" t="s">
        <v>172</v>
      </c>
      <c r="B441" s="37" t="s">
        <v>173</v>
      </c>
      <c r="C441" s="45">
        <f>C140</f>
        <v>389</v>
      </c>
      <c r="D441" s="96">
        <f>D140+D400</f>
        <v>630</v>
      </c>
      <c r="E441" s="45">
        <f>E140+E400</f>
        <v>630</v>
      </c>
      <c r="F441" s="180">
        <f t="shared" si="40"/>
        <v>100</v>
      </c>
    </row>
    <row r="442" spans="1:6" ht="20.100000000000001" customHeight="1">
      <c r="A442" s="37" t="s">
        <v>206</v>
      </c>
      <c r="B442" s="37" t="s">
        <v>174</v>
      </c>
      <c r="C442" s="45">
        <f>C383+C48</f>
        <v>72655</v>
      </c>
      <c r="D442" s="96">
        <f>D383+D48</f>
        <v>77989</v>
      </c>
      <c r="E442" s="45">
        <f>E383+E48</f>
        <v>77989</v>
      </c>
      <c r="F442" s="180">
        <f t="shared" si="40"/>
        <v>100</v>
      </c>
    </row>
    <row r="443" spans="1:6" ht="20.100000000000001" customHeight="1">
      <c r="A443" s="37" t="s">
        <v>125</v>
      </c>
      <c r="B443" s="37" t="s">
        <v>175</v>
      </c>
      <c r="C443" s="45">
        <f>C131</f>
        <v>35500</v>
      </c>
      <c r="D443" s="96">
        <f>D131</f>
        <v>40169</v>
      </c>
      <c r="E443" s="45">
        <f>E131</f>
        <v>40169</v>
      </c>
      <c r="F443" s="180">
        <f t="shared" si="40"/>
        <v>100</v>
      </c>
    </row>
    <row r="444" spans="1:6" ht="20.100000000000001" customHeight="1">
      <c r="A444" s="37" t="s">
        <v>269</v>
      </c>
      <c r="B444" s="37" t="s">
        <v>270</v>
      </c>
      <c r="C444" s="45"/>
      <c r="D444" s="96"/>
      <c r="E444" s="45">
        <f>E432</f>
        <v>2108</v>
      </c>
      <c r="F444" s="180"/>
    </row>
    <row r="445" spans="1:6" ht="24.95" customHeight="1">
      <c r="A445" s="206" t="s">
        <v>0</v>
      </c>
      <c r="B445" s="206"/>
      <c r="C445" s="32">
        <f>SUM(C436:C443)</f>
        <v>245163</v>
      </c>
      <c r="D445" s="104">
        <f>SUM(D436:D443)</f>
        <v>280380</v>
      </c>
      <c r="E445" s="104">
        <f>SUM(E436:E444)</f>
        <v>304710</v>
      </c>
      <c r="F445" s="181">
        <f t="shared" si="40"/>
        <v>108.67750909479992</v>
      </c>
    </row>
    <row r="446" spans="1:6" ht="23.25" customHeight="1">
      <c r="B446" s="33"/>
      <c r="C446" s="34"/>
    </row>
    <row r="447" spans="1:6" ht="18" customHeight="1">
      <c r="A447" s="186" t="s">
        <v>215</v>
      </c>
      <c r="B447" s="204" t="s">
        <v>272</v>
      </c>
      <c r="C447" s="185" t="s">
        <v>9</v>
      </c>
      <c r="D447" s="185" t="s">
        <v>231</v>
      </c>
      <c r="E447" s="188" t="s">
        <v>266</v>
      </c>
      <c r="F447" s="182" t="s">
        <v>265</v>
      </c>
    </row>
    <row r="448" spans="1:6" ht="18" customHeight="1">
      <c r="A448" s="186"/>
      <c r="B448" s="204"/>
      <c r="C448" s="205"/>
      <c r="D448" s="185"/>
      <c r="E448" s="189"/>
      <c r="F448" s="183"/>
    </row>
    <row r="449" spans="1:6" s="79" customFormat="1" ht="20.100000000000001" customHeight="1">
      <c r="A449" s="37" t="s">
        <v>80</v>
      </c>
      <c r="B449" s="51" t="s">
        <v>5</v>
      </c>
      <c r="C449" s="45">
        <f t="shared" ref="C449:D450" si="41">C13+C53+C143+C165+C187+C238+C304+C327+C348+C360+C411+C251</f>
        <v>32330</v>
      </c>
      <c r="D449" s="96">
        <f t="shared" si="41"/>
        <v>36478</v>
      </c>
      <c r="E449" s="45">
        <f>E13+E53+E143+E165+E187+E238+E304+E327+E348+E360+E411+E251</f>
        <v>35363</v>
      </c>
      <c r="F449" s="180">
        <f>E449/D449*100</f>
        <v>96.943363122978226</v>
      </c>
    </row>
    <row r="450" spans="1:6" s="79" customFormat="1" ht="20.100000000000001" customHeight="1">
      <c r="A450" s="37" t="s">
        <v>96</v>
      </c>
      <c r="B450" s="51" t="s">
        <v>6</v>
      </c>
      <c r="C450" s="45">
        <f t="shared" si="41"/>
        <v>8753</v>
      </c>
      <c r="D450" s="96">
        <f t="shared" si="41"/>
        <v>9809</v>
      </c>
      <c r="E450" s="45">
        <f>E14+E54+E144+E166+E188+E239+E305+E328+E349+E361+E412+E252</f>
        <v>8884</v>
      </c>
      <c r="F450" s="180">
        <f t="shared" ref="F450:F458" si="42">E450/D450*100</f>
        <v>90.569884799673773</v>
      </c>
    </row>
    <row r="451" spans="1:6" s="79" customFormat="1" ht="20.100000000000001" customHeight="1">
      <c r="A451" s="37" t="s">
        <v>95</v>
      </c>
      <c r="B451" s="51" t="s">
        <v>2</v>
      </c>
      <c r="C451" s="45">
        <f>C20+C58+C74+C114+C124+C151+C173+C195+C245+C269+C334+C354+C364+C374+C392+C405+C416+C257+C424</f>
        <v>56377</v>
      </c>
      <c r="D451" s="96">
        <f>D20+D58+D74+D114+D124+D151+D173+D195+D245+D269+D334+D354+D364+D374+D392+D405+D416+D257+D424+D308</f>
        <v>60836</v>
      </c>
      <c r="E451" s="45">
        <f>E20+E58+E74+E114+E124+E151+E173+E195+E245+E269+E334+E354+E364+E374+E392+E405+E416+E257+E424+E308+E41</f>
        <v>51583</v>
      </c>
      <c r="F451" s="180">
        <f t="shared" si="42"/>
        <v>84.790255769610098</v>
      </c>
    </row>
    <row r="452" spans="1:6" s="79" customFormat="1" ht="20.100000000000001" customHeight="1">
      <c r="A452" s="37" t="s">
        <v>79</v>
      </c>
      <c r="B452" s="51" t="s">
        <v>27</v>
      </c>
      <c r="C452" s="45">
        <f>C41+C77</f>
        <v>11662</v>
      </c>
      <c r="D452" s="96">
        <f>D41+D77+D337+D338+D115+D116+D62+D63+D388</f>
        <v>80817</v>
      </c>
      <c r="E452" s="45">
        <f>E77+E337+E338+E115+E116+E62+E63+E388</f>
        <v>69928</v>
      </c>
      <c r="F452" s="180">
        <f t="shared" si="42"/>
        <v>86.526349654156917</v>
      </c>
    </row>
    <row r="453" spans="1:6" s="79" customFormat="1" ht="20.100000000000001" customHeight="1">
      <c r="A453" s="37" t="s">
        <v>165</v>
      </c>
      <c r="B453" s="51" t="s">
        <v>13</v>
      </c>
      <c r="C453" s="45">
        <f>C21+C249+C321</f>
        <v>10114</v>
      </c>
      <c r="D453" s="96">
        <f>D21+D249+D321+D38+D96</f>
        <v>20584</v>
      </c>
      <c r="E453" s="45">
        <f>E21+E38+E96+E249+E321</f>
        <v>19997</v>
      </c>
      <c r="F453" s="180">
        <f t="shared" si="42"/>
        <v>97.148270501360273</v>
      </c>
    </row>
    <row r="454" spans="1:6" s="79" customFormat="1" ht="20.100000000000001" customHeight="1">
      <c r="A454" s="37" t="s">
        <v>105</v>
      </c>
      <c r="B454" s="51" t="s">
        <v>14</v>
      </c>
      <c r="C454" s="45">
        <f>C85+C95+C294+C285</f>
        <v>4165</v>
      </c>
      <c r="D454" s="96">
        <f>D85+D95+D294+D285</f>
        <v>5493</v>
      </c>
      <c r="E454" s="45">
        <f>E85+E95+E285+E294</f>
        <v>3823</v>
      </c>
      <c r="F454" s="180">
        <f t="shared" si="42"/>
        <v>69.597669761514652</v>
      </c>
    </row>
    <row r="455" spans="1:6" s="79" customFormat="1" ht="20.100000000000001" customHeight="1">
      <c r="A455" s="37" t="s">
        <v>166</v>
      </c>
      <c r="B455" s="51" t="s">
        <v>204</v>
      </c>
      <c r="C455" s="45">
        <f>C229+C276</f>
        <v>46365</v>
      </c>
      <c r="D455" s="96">
        <f>D229+D276+D222</f>
        <v>49428</v>
      </c>
      <c r="E455" s="45">
        <f>E229+E276+E222</f>
        <v>49428</v>
      </c>
      <c r="F455" s="180">
        <f t="shared" si="42"/>
        <v>100</v>
      </c>
    </row>
    <row r="456" spans="1:6" s="79" customFormat="1" ht="20.100000000000001" customHeight="1">
      <c r="A456" s="37" t="s">
        <v>167</v>
      </c>
      <c r="B456" s="51" t="s">
        <v>248</v>
      </c>
      <c r="C456" s="45">
        <f>C27</f>
        <v>67711</v>
      </c>
      <c r="D456" s="90">
        <f>D27</f>
        <v>5911</v>
      </c>
      <c r="E456" s="37"/>
      <c r="F456" s="180">
        <f t="shared" si="42"/>
        <v>0</v>
      </c>
    </row>
    <row r="457" spans="1:6" s="79" customFormat="1" ht="20.100000000000001" customHeight="1">
      <c r="A457" s="37" t="s">
        <v>78</v>
      </c>
      <c r="B457" s="51" t="s">
        <v>205</v>
      </c>
      <c r="C457" s="45">
        <f>C154+C24+C61</f>
        <v>7686</v>
      </c>
      <c r="D457" s="96">
        <f>D24+D61+D154+D309+D310+D335+D336+D375+D376+D174+D175+D246</f>
        <v>11024</v>
      </c>
      <c r="E457" s="45">
        <f>E24+E61+E154+E309+E310+E335+E336+E375+E376+E174+E175+E246</f>
        <v>7977</v>
      </c>
      <c r="F457" s="180">
        <f t="shared" si="42"/>
        <v>72.360304789550071</v>
      </c>
    </row>
    <row r="458" spans="1:6" ht="24.95" customHeight="1">
      <c r="A458" s="203" t="s">
        <v>15</v>
      </c>
      <c r="B458" s="203"/>
      <c r="C458" s="35">
        <f>SUM(C449:C457)</f>
        <v>245163</v>
      </c>
      <c r="D458" s="104">
        <f>SUM(D449:D457)</f>
        <v>280380</v>
      </c>
      <c r="E458" s="104">
        <f>SUM(E449:E457)</f>
        <v>246983</v>
      </c>
      <c r="F458" s="181">
        <f t="shared" si="42"/>
        <v>88.088665382694913</v>
      </c>
    </row>
    <row r="460" spans="1:6">
      <c r="C460" s="34"/>
    </row>
    <row r="461" spans="1:6">
      <c r="C461" s="34"/>
    </row>
  </sheetData>
  <sheetProtection selectLockedCells="1" selectUnlockedCells="1"/>
  <mergeCells count="290">
    <mergeCell ref="A1:F1"/>
    <mergeCell ref="C4:F4"/>
    <mergeCell ref="E88:E89"/>
    <mergeCell ref="E99:E100"/>
    <mergeCell ref="E119:E120"/>
    <mergeCell ref="E127:E128"/>
    <mergeCell ref="E434:E435"/>
    <mergeCell ref="E447:E448"/>
    <mergeCell ref="E313:E314"/>
    <mergeCell ref="E324:E325"/>
    <mergeCell ref="E341:E342"/>
    <mergeCell ref="E357:E358"/>
    <mergeCell ref="E367:E368"/>
    <mergeCell ref="E379:E380"/>
    <mergeCell ref="E395:E396"/>
    <mergeCell ref="E408:E409"/>
    <mergeCell ref="E419:E420"/>
    <mergeCell ref="A397:F397"/>
    <mergeCell ref="A369:F369"/>
    <mergeCell ref="F434:F435"/>
    <mergeCell ref="D341:D342"/>
    <mergeCell ref="D357:D358"/>
    <mergeCell ref="D367:D368"/>
    <mergeCell ref="A401:F401"/>
    <mergeCell ref="A410:F410"/>
    <mergeCell ref="A421:F421"/>
    <mergeCell ref="A2:F2"/>
    <mergeCell ref="A7:F7"/>
    <mergeCell ref="A10:F10"/>
    <mergeCell ref="C419:C420"/>
    <mergeCell ref="B419:B420"/>
    <mergeCell ref="A260:A261"/>
    <mergeCell ref="A248:C248"/>
    <mergeCell ref="B313:B314"/>
    <mergeCell ref="C313:C314"/>
    <mergeCell ref="B324:B325"/>
    <mergeCell ref="C324:C325"/>
    <mergeCell ref="A297:A298"/>
    <mergeCell ref="A324:A325"/>
    <mergeCell ref="A346:B346"/>
    <mergeCell ref="B297:B298"/>
    <mergeCell ref="C297:C298"/>
    <mergeCell ref="A357:A358"/>
    <mergeCell ref="A367:A368"/>
    <mergeCell ref="A339:B339"/>
    <mergeCell ref="A341:A342"/>
    <mergeCell ref="B357:B358"/>
    <mergeCell ref="C357:C358"/>
    <mergeCell ref="B367:B368"/>
    <mergeCell ref="F157:F158"/>
    <mergeCell ref="B288:B289"/>
    <mergeCell ref="C288:C289"/>
    <mergeCell ref="A447:A448"/>
    <mergeCell ref="A458:B458"/>
    <mergeCell ref="A377:B377"/>
    <mergeCell ref="A379:A380"/>
    <mergeCell ref="A384:B384"/>
    <mergeCell ref="B447:B448"/>
    <mergeCell ref="C447:C448"/>
    <mergeCell ref="B434:B435"/>
    <mergeCell ref="C434:C435"/>
    <mergeCell ref="A445:B445"/>
    <mergeCell ref="A417:B417"/>
    <mergeCell ref="A434:A435"/>
    <mergeCell ref="B408:B409"/>
    <mergeCell ref="C408:C409"/>
    <mergeCell ref="A406:B406"/>
    <mergeCell ref="A408:A409"/>
    <mergeCell ref="B379:B380"/>
    <mergeCell ref="C379:C380"/>
    <mergeCell ref="B395:B396"/>
    <mergeCell ref="C395:C396"/>
    <mergeCell ref="A400:B400"/>
    <mergeCell ref="A381:F381"/>
    <mergeCell ref="A236:B236"/>
    <mergeCell ref="A258:B258"/>
    <mergeCell ref="B225:B226"/>
    <mergeCell ref="C225:C226"/>
    <mergeCell ref="A219:B219"/>
    <mergeCell ref="A225:A226"/>
    <mergeCell ref="C179:C180"/>
    <mergeCell ref="B198:B199"/>
    <mergeCell ref="C198:C199"/>
    <mergeCell ref="A198:A199"/>
    <mergeCell ref="A179:A180"/>
    <mergeCell ref="A185:B185"/>
    <mergeCell ref="A196:B196"/>
    <mergeCell ref="B179:B180"/>
    <mergeCell ref="A230:B230"/>
    <mergeCell ref="E179:E180"/>
    <mergeCell ref="E198:E199"/>
    <mergeCell ref="E225:E226"/>
    <mergeCell ref="E232:E233"/>
    <mergeCell ref="E297:E298"/>
    <mergeCell ref="A326:F326"/>
    <mergeCell ref="B260:B261"/>
    <mergeCell ref="D99:D100"/>
    <mergeCell ref="D119:D120"/>
    <mergeCell ref="A117:B117"/>
    <mergeCell ref="A218:B218"/>
    <mergeCell ref="B232:B233"/>
    <mergeCell ref="D198:D199"/>
    <mergeCell ref="B80:B81"/>
    <mergeCell ref="C80:C81"/>
    <mergeCell ref="A78:B78"/>
    <mergeCell ref="A80:A81"/>
    <mergeCell ref="B88:B89"/>
    <mergeCell ref="C88:C89"/>
    <mergeCell ref="A86:B86"/>
    <mergeCell ref="A88:A89"/>
    <mergeCell ref="B99:B100"/>
    <mergeCell ref="C99:C100"/>
    <mergeCell ref="A232:A233"/>
    <mergeCell ref="A250:B250"/>
    <mergeCell ref="A82:F82"/>
    <mergeCell ref="A237:F237"/>
    <mergeCell ref="E80:E81"/>
    <mergeCell ref="B118:C118"/>
    <mergeCell ref="A97:B97"/>
    <mergeCell ref="A99:A100"/>
    <mergeCell ref="A28:B28"/>
    <mergeCell ref="A30:A31"/>
    <mergeCell ref="B30:B31"/>
    <mergeCell ref="C30:C31"/>
    <mergeCell ref="A36:B36"/>
    <mergeCell ref="A42:B42"/>
    <mergeCell ref="B67:B68"/>
    <mergeCell ref="C67:C68"/>
    <mergeCell ref="A65:B65"/>
    <mergeCell ref="A67:A68"/>
    <mergeCell ref="A44:A45"/>
    <mergeCell ref="A49:B49"/>
    <mergeCell ref="A32:D32"/>
    <mergeCell ref="A119:A120"/>
    <mergeCell ref="A125:B125"/>
    <mergeCell ref="B119:B120"/>
    <mergeCell ref="B44:B45"/>
    <mergeCell ref="C44:C45"/>
    <mergeCell ref="B5:B6"/>
    <mergeCell ref="C5:C6"/>
    <mergeCell ref="A5:A6"/>
    <mergeCell ref="A9:B9"/>
    <mergeCell ref="A163:B163"/>
    <mergeCell ref="A177:B177"/>
    <mergeCell ref="B134:B135"/>
    <mergeCell ref="C134:C135"/>
    <mergeCell ref="B157:B158"/>
    <mergeCell ref="C157:C158"/>
    <mergeCell ref="A155:B155"/>
    <mergeCell ref="A157:A158"/>
    <mergeCell ref="A127:A128"/>
    <mergeCell ref="A132:B132"/>
    <mergeCell ref="B127:B128"/>
    <mergeCell ref="C127:C128"/>
    <mergeCell ref="A134:A135"/>
    <mergeCell ref="C119:C120"/>
    <mergeCell ref="C341:C342"/>
    <mergeCell ref="A425:B425"/>
    <mergeCell ref="D379:D380"/>
    <mergeCell ref="A419:A420"/>
    <mergeCell ref="A355:B355"/>
    <mergeCell ref="D408:D409"/>
    <mergeCell ref="D419:D420"/>
    <mergeCell ref="A299:F299"/>
    <mergeCell ref="A303:F303"/>
    <mergeCell ref="A315:F315"/>
    <mergeCell ref="F313:F314"/>
    <mergeCell ref="C367:C368"/>
    <mergeCell ref="A343:F343"/>
    <mergeCell ref="A365:B365"/>
    <mergeCell ref="A311:B311"/>
    <mergeCell ref="A313:A314"/>
    <mergeCell ref="A322:B322"/>
    <mergeCell ref="A302:B302"/>
    <mergeCell ref="A385:F385"/>
    <mergeCell ref="A395:A396"/>
    <mergeCell ref="F324:F325"/>
    <mergeCell ref="F341:F342"/>
    <mergeCell ref="F357:F358"/>
    <mergeCell ref="D395:D396"/>
    <mergeCell ref="F198:F199"/>
    <mergeCell ref="F225:F226"/>
    <mergeCell ref="A222:B222"/>
    <mergeCell ref="D260:D261"/>
    <mergeCell ref="E134:E135"/>
    <mergeCell ref="A164:F164"/>
    <mergeCell ref="A181:F181"/>
    <mergeCell ref="A186:F186"/>
    <mergeCell ref="A200:F200"/>
    <mergeCell ref="A220:F220"/>
    <mergeCell ref="A227:F227"/>
    <mergeCell ref="F179:F180"/>
    <mergeCell ref="D225:D226"/>
    <mergeCell ref="D232:D233"/>
    <mergeCell ref="A204:B204"/>
    <mergeCell ref="F232:F233"/>
    <mergeCell ref="A159:F159"/>
    <mergeCell ref="E260:E261"/>
    <mergeCell ref="A141:B141"/>
    <mergeCell ref="E157:E158"/>
    <mergeCell ref="A136:F136"/>
    <mergeCell ref="A142:F142"/>
    <mergeCell ref="A234:F234"/>
    <mergeCell ref="C260:C261"/>
    <mergeCell ref="F88:F89"/>
    <mergeCell ref="D313:D314"/>
    <mergeCell ref="F99:F100"/>
    <mergeCell ref="F119:F120"/>
    <mergeCell ref="F127:F128"/>
    <mergeCell ref="F134:F135"/>
    <mergeCell ref="A90:F90"/>
    <mergeCell ref="A101:F101"/>
    <mergeCell ref="A109:F109"/>
    <mergeCell ref="A121:F121"/>
    <mergeCell ref="A129:F129"/>
    <mergeCell ref="A108:B108"/>
    <mergeCell ref="D88:D89"/>
    <mergeCell ref="A262:F262"/>
    <mergeCell ref="D127:D128"/>
    <mergeCell ref="D134:D135"/>
    <mergeCell ref="D157:D158"/>
    <mergeCell ref="D179:D180"/>
    <mergeCell ref="C232:C233"/>
    <mergeCell ref="A265:F265"/>
    <mergeCell ref="A274:F274"/>
    <mergeCell ref="A281:F281"/>
    <mergeCell ref="A290:F290"/>
    <mergeCell ref="F260:F261"/>
    <mergeCell ref="A270:B270"/>
    <mergeCell ref="A272:A273"/>
    <mergeCell ref="A277:B277"/>
    <mergeCell ref="A279:A280"/>
    <mergeCell ref="A286:B286"/>
    <mergeCell ref="F5:F6"/>
    <mergeCell ref="F30:F31"/>
    <mergeCell ref="F44:F45"/>
    <mergeCell ref="F67:F68"/>
    <mergeCell ref="F80:F81"/>
    <mergeCell ref="A37:F37"/>
    <mergeCell ref="A46:F46"/>
    <mergeCell ref="A50:F50"/>
    <mergeCell ref="A69:F69"/>
    <mergeCell ref="D5:D6"/>
    <mergeCell ref="D30:D31"/>
    <mergeCell ref="D44:D45"/>
    <mergeCell ref="D67:D68"/>
    <mergeCell ref="D80:D81"/>
    <mergeCell ref="E5:E6"/>
    <mergeCell ref="E30:E31"/>
    <mergeCell ref="E44:E45"/>
    <mergeCell ref="E67:E68"/>
    <mergeCell ref="A264:B264"/>
    <mergeCell ref="A288:A289"/>
    <mergeCell ref="F272:F273"/>
    <mergeCell ref="F279:F280"/>
    <mergeCell ref="F288:F289"/>
    <mergeCell ref="D272:D273"/>
    <mergeCell ref="D279:D280"/>
    <mergeCell ref="D288:D289"/>
    <mergeCell ref="E272:E273"/>
    <mergeCell ref="E279:E280"/>
    <mergeCell ref="E288:E289"/>
    <mergeCell ref="B272:B273"/>
    <mergeCell ref="C272:C273"/>
    <mergeCell ref="B279:B280"/>
    <mergeCell ref="C279:C280"/>
    <mergeCell ref="F297:F298"/>
    <mergeCell ref="A295:B295"/>
    <mergeCell ref="F447:F448"/>
    <mergeCell ref="F367:F368"/>
    <mergeCell ref="F379:F380"/>
    <mergeCell ref="F395:F396"/>
    <mergeCell ref="F408:F409"/>
    <mergeCell ref="F419:F420"/>
    <mergeCell ref="D447:D448"/>
    <mergeCell ref="D434:D435"/>
    <mergeCell ref="D324:D325"/>
    <mergeCell ref="A427:A428"/>
    <mergeCell ref="B427:B428"/>
    <mergeCell ref="C427:C428"/>
    <mergeCell ref="D427:D428"/>
    <mergeCell ref="E427:E428"/>
    <mergeCell ref="F427:F428"/>
    <mergeCell ref="A429:F429"/>
    <mergeCell ref="A432:B432"/>
    <mergeCell ref="D297:D298"/>
    <mergeCell ref="A393:B393"/>
    <mergeCell ref="A347:F347"/>
    <mergeCell ref="A359:F359"/>
    <mergeCell ref="B341:B342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4" orientation="portrait" r:id="rId1"/>
  <headerFooter>
    <oddFooter>&amp;C&amp;P</oddFooter>
  </headerFooter>
  <rowBreaks count="8" manualBreakCount="8">
    <brk id="65" max="5" man="1"/>
    <brk id="117" max="5" man="1"/>
    <brk id="177" max="6" man="1"/>
    <brk id="230" max="6" man="1"/>
    <brk id="286" max="5" man="1"/>
    <brk id="339" max="5" man="1"/>
    <brk id="393" max="5" man="1"/>
    <brk id="4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2015 évi költségvetés</vt:lpstr>
      <vt:lpstr>'2015 évi költségvetés'!Nyomtatási_terület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Bajkai János</dc:creator>
  <cp:lastModifiedBy>Jegyzo</cp:lastModifiedBy>
  <cp:lastPrinted>2016-04-12T09:23:09Z</cp:lastPrinted>
  <dcterms:created xsi:type="dcterms:W3CDTF">2001-11-26T10:13:34Z</dcterms:created>
  <dcterms:modified xsi:type="dcterms:W3CDTF">2016-04-25T09:51:12Z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501CDF56">
    <vt:lpwstr/>
  </property>
  <property fmtid="{D5CDD505-2E9C-101B-9397-08002B2CF9AE}" pid="23" name="IVID1C220FF2">
    <vt:lpwstr/>
  </property>
  <property fmtid="{D5CDD505-2E9C-101B-9397-08002B2CF9AE}" pid="24" name="IVID38691DD3">
    <vt:lpwstr/>
  </property>
  <property fmtid="{D5CDD505-2E9C-101B-9397-08002B2CF9AE}" pid="25" name="IVID288B56EC">
    <vt:lpwstr/>
  </property>
  <property fmtid="{D5CDD505-2E9C-101B-9397-08002B2CF9AE}" pid="26" name="IVIDEC6592B0">
    <vt:lpwstr/>
  </property>
  <property fmtid="{D5CDD505-2E9C-101B-9397-08002B2CF9AE}" pid="27" name="IVIDF6F12E8">
    <vt:lpwstr/>
  </property>
  <property fmtid="{D5CDD505-2E9C-101B-9397-08002B2CF9AE}" pid="28" name="IVIDD161AF9">
    <vt:lpwstr/>
  </property>
  <property fmtid="{D5CDD505-2E9C-101B-9397-08002B2CF9AE}" pid="29" name="IVID104D18DF">
    <vt:lpwstr/>
  </property>
  <property fmtid="{D5CDD505-2E9C-101B-9397-08002B2CF9AE}" pid="30" name="IVID74610DF">
    <vt:lpwstr/>
  </property>
  <property fmtid="{D5CDD505-2E9C-101B-9397-08002B2CF9AE}" pid="31" name="IVID36471AD1">
    <vt:lpwstr/>
  </property>
  <property fmtid="{D5CDD505-2E9C-101B-9397-08002B2CF9AE}" pid="32" name="IVID34391504">
    <vt:lpwstr/>
  </property>
  <property fmtid="{D5CDD505-2E9C-101B-9397-08002B2CF9AE}" pid="33" name="IVID25277C0E">
    <vt:lpwstr/>
  </property>
  <property fmtid="{D5CDD505-2E9C-101B-9397-08002B2CF9AE}" pid="34" name="IVID482E5234">
    <vt:lpwstr/>
  </property>
  <property fmtid="{D5CDD505-2E9C-101B-9397-08002B2CF9AE}" pid="35" name="IVID54CA1065">
    <vt:lpwstr/>
  </property>
  <property fmtid="{D5CDD505-2E9C-101B-9397-08002B2CF9AE}" pid="36" name="IVIDDC0AEF26">
    <vt:lpwstr/>
  </property>
  <property fmtid="{D5CDD505-2E9C-101B-9397-08002B2CF9AE}" pid="37" name="IVIDCC508819">
    <vt:lpwstr/>
  </property>
  <property fmtid="{D5CDD505-2E9C-101B-9397-08002B2CF9AE}" pid="38" name="IVID5CB0C33C">
    <vt:lpwstr/>
  </property>
  <property fmtid="{D5CDD505-2E9C-101B-9397-08002B2CF9AE}" pid="39" name="IVID94418A33">
    <vt:lpwstr/>
  </property>
  <property fmtid="{D5CDD505-2E9C-101B-9397-08002B2CF9AE}" pid="40" name="IVIDBA382F20">
    <vt:lpwstr/>
  </property>
  <property fmtid="{D5CDD505-2E9C-101B-9397-08002B2CF9AE}" pid="41" name="IVID3C3017EE">
    <vt:lpwstr/>
  </property>
  <property fmtid="{D5CDD505-2E9C-101B-9397-08002B2CF9AE}" pid="42" name="IVID2C3868B8">
    <vt:lpwstr/>
  </property>
  <property fmtid="{D5CDD505-2E9C-101B-9397-08002B2CF9AE}" pid="43" name="IVID212110E4">
    <vt:lpwstr/>
  </property>
  <property fmtid="{D5CDD505-2E9C-101B-9397-08002B2CF9AE}" pid="44" name="IVID314711FE">
    <vt:lpwstr/>
  </property>
  <property fmtid="{D5CDD505-2E9C-101B-9397-08002B2CF9AE}" pid="45" name="IVIDDCA4A89E">
    <vt:lpwstr/>
  </property>
  <property fmtid="{D5CDD505-2E9C-101B-9397-08002B2CF9AE}" pid="46" name="IVID58FCE0DE">
    <vt:lpwstr/>
  </property>
  <property fmtid="{D5CDD505-2E9C-101B-9397-08002B2CF9AE}" pid="47" name="IVID10EE0F6D">
    <vt:lpwstr/>
  </property>
  <property fmtid="{D5CDD505-2E9C-101B-9397-08002B2CF9AE}" pid="48" name="IVIDE8D70D79">
    <vt:lpwstr/>
  </property>
  <property fmtid="{D5CDD505-2E9C-101B-9397-08002B2CF9AE}" pid="49" name="IVID900F8D74">
    <vt:lpwstr/>
  </property>
  <property fmtid="{D5CDD505-2E9C-101B-9397-08002B2CF9AE}" pid="50" name="IVID91707FB">
    <vt:lpwstr/>
  </property>
  <property fmtid="{D5CDD505-2E9C-101B-9397-08002B2CF9AE}" pid="51" name="IVID2B5715F6">
    <vt:lpwstr/>
  </property>
  <property fmtid="{D5CDD505-2E9C-101B-9397-08002B2CF9AE}" pid="52" name="IVID21681DD7">
    <vt:lpwstr/>
  </property>
</Properties>
</file>